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 недоимки спс.за 1 кв.2019г" sheetId="1" r:id="rId1"/>
    <sheet name="свод недоимки ." sheetId="4" r:id="rId2"/>
    <sheet name="отклонено за АППГ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'свод недоимки спс.за 1 кв.2019г'!$A$1:$AS$30</definedName>
  </definedNames>
  <calcPr calcId="125725"/>
  <fileRecoveryPr repairLoad="1"/>
</workbook>
</file>

<file path=xl/calcChain.xml><?xml version="1.0" encoding="utf-8"?>
<calcChain xmlns="http://schemas.openxmlformats.org/spreadsheetml/2006/main">
  <c r="E14" i="1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D14" s="1"/>
  <c r="C6"/>
  <c r="E5"/>
  <c r="D5"/>
  <c r="C5"/>
  <c r="AG6"/>
  <c r="AE6"/>
  <c r="AF6"/>
  <c r="AC6"/>
  <c r="AA6"/>
  <c r="AB6"/>
  <c r="I6"/>
  <c r="G6"/>
  <c r="H6"/>
  <c r="M6"/>
  <c r="K6"/>
  <c r="L6"/>
  <c r="Y6"/>
  <c r="W6"/>
  <c r="X6"/>
  <c r="Q6"/>
  <c r="O6"/>
  <c r="P6"/>
  <c r="U6"/>
  <c r="S6"/>
  <c r="T6"/>
  <c r="J4" i="5"/>
  <c r="O4" s="1"/>
  <c r="K4"/>
  <c r="J2"/>
  <c r="N3"/>
  <c r="F4"/>
  <c r="M4"/>
  <c r="N4"/>
  <c r="F5"/>
  <c r="J5"/>
  <c r="O5" s="1"/>
  <c r="K5"/>
  <c r="L5"/>
  <c r="M5"/>
  <c r="N5"/>
  <c r="F6"/>
  <c r="J6"/>
  <c r="O6" s="1"/>
  <c r="K6"/>
  <c r="L6"/>
  <c r="M6"/>
  <c r="N6"/>
  <c r="F7"/>
  <c r="J7"/>
  <c r="O7" s="1"/>
  <c r="K7"/>
  <c r="L7"/>
  <c r="M7"/>
  <c r="N7"/>
  <c r="F8"/>
  <c r="J8"/>
  <c r="O8" s="1"/>
  <c r="K8"/>
  <c r="L8"/>
  <c r="M8"/>
  <c r="N8"/>
  <c r="F9"/>
  <c r="J9"/>
  <c r="O9" s="1"/>
  <c r="K9"/>
  <c r="L9"/>
  <c r="M9"/>
  <c r="N9"/>
  <c r="F10"/>
  <c r="J10"/>
  <c r="O10" s="1"/>
  <c r="K10"/>
  <c r="L10"/>
  <c r="M10"/>
  <c r="N10"/>
  <c r="F11"/>
  <c r="J11"/>
  <c r="O11" s="1"/>
  <c r="K11"/>
  <c r="L11"/>
  <c r="M11"/>
  <c r="N11"/>
  <c r="F12"/>
  <c r="J12"/>
  <c r="O12" s="1"/>
  <c r="K12"/>
  <c r="L12"/>
  <c r="M12"/>
  <c r="N12"/>
  <c r="C13"/>
  <c r="D13"/>
  <c r="E13"/>
  <c r="F13"/>
  <c r="G13"/>
  <c r="H13"/>
  <c r="L13" s="1"/>
  <c r="I13"/>
  <c r="N13" s="1"/>
  <c r="AO14" i="1"/>
  <c r="AN10"/>
  <c r="AN14" s="1"/>
  <c r="AN11"/>
  <c r="AO11"/>
  <c r="AS14"/>
  <c r="G7"/>
  <c r="I7"/>
  <c r="H7"/>
  <c r="AH5"/>
  <c r="AH6"/>
  <c r="AH7"/>
  <c r="AH8"/>
  <c r="AH9"/>
  <c r="AH10"/>
  <c r="AH11"/>
  <c r="AH12"/>
  <c r="AH13"/>
  <c r="AH14"/>
  <c r="AG7"/>
  <c r="AF7"/>
  <c r="AE7"/>
  <c r="AC7"/>
  <c r="AB7"/>
  <c r="AA7"/>
  <c r="Y7"/>
  <c r="X7"/>
  <c r="W7"/>
  <c r="U7"/>
  <c r="T7"/>
  <c r="S7"/>
  <c r="Q7"/>
  <c r="P7"/>
  <c r="O7"/>
  <c r="M7"/>
  <c r="L7"/>
  <c r="K7"/>
  <c r="G11" i="4"/>
  <c r="F11"/>
  <c r="E11"/>
  <c r="D11"/>
  <c r="C11"/>
  <c r="M13" i="5" l="1"/>
  <c r="L4"/>
  <c r="J13"/>
  <c r="O13" s="1"/>
  <c r="K13"/>
  <c r="N7" i="1"/>
  <c r="T8"/>
  <c r="AC8"/>
  <c r="AB8"/>
  <c r="AA8"/>
  <c r="AG8"/>
  <c r="AF8"/>
  <c r="AE8"/>
  <c r="U8"/>
  <c r="S8"/>
  <c r="AR8"/>
  <c r="AQ8"/>
  <c r="Q8"/>
  <c r="P8"/>
  <c r="O8"/>
  <c r="M8"/>
  <c r="L8"/>
  <c r="K8"/>
  <c r="Y8"/>
  <c r="X8"/>
  <c r="W8"/>
  <c r="N8" l="1"/>
  <c r="Y9"/>
  <c r="X9"/>
  <c r="W9"/>
  <c r="AC9"/>
  <c r="AB9"/>
  <c r="AA9"/>
  <c r="AG9" l="1"/>
  <c r="U9"/>
  <c r="S9"/>
  <c r="T9"/>
  <c r="M9"/>
  <c r="K9"/>
  <c r="L9"/>
  <c r="O9"/>
  <c r="Q9"/>
  <c r="P9"/>
  <c r="I9"/>
  <c r="H9"/>
  <c r="G9"/>
  <c r="AS9"/>
  <c r="AR9"/>
  <c r="AQ9"/>
  <c r="N9" l="1"/>
  <c r="AQ10"/>
  <c r="AQ14" s="1"/>
  <c r="AR10"/>
  <c r="AR14" s="1"/>
  <c r="K10"/>
  <c r="L10"/>
  <c r="U10"/>
  <c r="S10"/>
  <c r="T10"/>
  <c r="Q10"/>
  <c r="O10"/>
  <c r="P10"/>
  <c r="I10"/>
  <c r="H10"/>
  <c r="G10"/>
  <c r="Y10"/>
  <c r="W10"/>
  <c r="AM10"/>
  <c r="AM14" s="1"/>
  <c r="N10" l="1"/>
  <c r="M11"/>
  <c r="L11"/>
  <c r="K11"/>
  <c r="Y11"/>
  <c r="X11"/>
  <c r="W11"/>
  <c r="U11"/>
  <c r="T11"/>
  <c r="S11"/>
  <c r="Q11"/>
  <c r="O11"/>
  <c r="P11"/>
  <c r="AS11"/>
  <c r="AR11"/>
  <c r="AQ11"/>
  <c r="AP6"/>
  <c r="AP7"/>
  <c r="AP8"/>
  <c r="AP9"/>
  <c r="AP10"/>
  <c r="AP12"/>
  <c r="AP13"/>
  <c r="AP14"/>
  <c r="AP5"/>
  <c r="AM11"/>
  <c r="AG11"/>
  <c r="AE11"/>
  <c r="AF11"/>
  <c r="AC12"/>
  <c r="Y12"/>
  <c r="M12"/>
  <c r="K12"/>
  <c r="L12"/>
  <c r="U12"/>
  <c r="S12"/>
  <c r="T12"/>
  <c r="N6"/>
  <c r="N5"/>
  <c r="Q12"/>
  <c r="O12"/>
  <c r="N12" s="1"/>
  <c r="P12"/>
  <c r="AG12"/>
  <c r="AE12"/>
  <c r="AF12"/>
  <c r="N11" l="1"/>
  <c r="B6"/>
  <c r="P14"/>
  <c r="O14"/>
  <c r="AP11"/>
  <c r="I13" l="1"/>
  <c r="H13"/>
  <c r="G13"/>
  <c r="Y13"/>
  <c r="W13"/>
  <c r="Q13"/>
  <c r="N13" s="1"/>
  <c r="M13"/>
  <c r="K13"/>
  <c r="U13"/>
  <c r="U14" s="1"/>
  <c r="T13"/>
  <c r="S13"/>
  <c r="S14" s="1"/>
  <c r="Y14"/>
  <c r="X14"/>
  <c r="AC14"/>
  <c r="AA14"/>
  <c r="AB14"/>
  <c r="J6"/>
  <c r="J8"/>
  <c r="J9"/>
  <c r="J10"/>
  <c r="J11"/>
  <c r="J12"/>
  <c r="J5"/>
  <c r="R6"/>
  <c r="R7"/>
  <c r="R8"/>
  <c r="R9"/>
  <c r="R10"/>
  <c r="R11"/>
  <c r="R12"/>
  <c r="R5"/>
  <c r="V6"/>
  <c r="V8"/>
  <c r="V9"/>
  <c r="V10"/>
  <c r="V11"/>
  <c r="V12"/>
  <c r="V5"/>
  <c r="Z6"/>
  <c r="Z8"/>
  <c r="Z9"/>
  <c r="Z10"/>
  <c r="Z11"/>
  <c r="Z12"/>
  <c r="Z13"/>
  <c r="Z5"/>
  <c r="AD6"/>
  <c r="AD8"/>
  <c r="AD9"/>
  <c r="AD10"/>
  <c r="AD11"/>
  <c r="AD12"/>
  <c r="AD13"/>
  <c r="AD5"/>
  <c r="AG14"/>
  <c r="AF14"/>
  <c r="F6"/>
  <c r="F8"/>
  <c r="F9"/>
  <c r="F10"/>
  <c r="F11"/>
  <c r="F12"/>
  <c r="F5"/>
  <c r="F7" l="1"/>
  <c r="Z14"/>
  <c r="R13"/>
  <c r="T14"/>
  <c r="R14" s="1"/>
  <c r="N14"/>
  <c r="Q14"/>
  <c r="W14"/>
  <c r="V14" s="1"/>
  <c r="AD7"/>
  <c r="AE14"/>
  <c r="AD14" s="1"/>
  <c r="J7"/>
  <c r="J13"/>
  <c r="F13"/>
  <c r="V13"/>
  <c r="V7"/>
  <c r="Z7"/>
  <c r="B11" l="1"/>
  <c r="B8"/>
  <c r="B9"/>
  <c r="B12"/>
  <c r="B13"/>
  <c r="B5"/>
  <c r="F14"/>
  <c r="G14"/>
  <c r="H14"/>
  <c r="I14"/>
  <c r="J14"/>
  <c r="K14"/>
  <c r="L14"/>
  <c r="M14"/>
  <c r="B10"/>
  <c r="B7" l="1"/>
  <c r="B14" s="1"/>
  <c r="C14"/>
  <c r="AL12"/>
  <c r="AL6"/>
  <c r="AL7"/>
  <c r="AL8"/>
  <c r="AL9"/>
  <c r="AL10"/>
  <c r="AL13"/>
  <c r="AL11"/>
  <c r="AL14"/>
  <c r="AL5"/>
</calcChain>
</file>

<file path=xl/sharedStrings.xml><?xml version="1.0" encoding="utf-8"?>
<sst xmlns="http://schemas.openxmlformats.org/spreadsheetml/2006/main" count="104" uniqueCount="46">
  <si>
    <t>с. Эрги-Барлык</t>
  </si>
  <si>
    <t>с. Аксы-Барлык</t>
  </si>
  <si>
    <t>с. Барлык</t>
  </si>
  <si>
    <t>с. Аянгаты</t>
  </si>
  <si>
    <t>с. Бижиктиг-Хая</t>
  </si>
  <si>
    <t>с. Акский</t>
  </si>
  <si>
    <t>с. Шекпээр</t>
  </si>
  <si>
    <t>с. Хонделен</t>
  </si>
  <si>
    <t>с. Кызыл-Мажалык</t>
  </si>
  <si>
    <t>СПС</t>
  </si>
  <si>
    <t>ИН</t>
  </si>
  <si>
    <t>ЗН</t>
  </si>
  <si>
    <t>ТН</t>
  </si>
  <si>
    <t>ВСЕГО</t>
  </si>
  <si>
    <t>Работающие</t>
  </si>
  <si>
    <t>Итого</t>
  </si>
  <si>
    <t>Не работающие</t>
  </si>
  <si>
    <t>Пенсионеры</t>
  </si>
  <si>
    <t>Осужденные</t>
  </si>
  <si>
    <t>Умершие</t>
  </si>
  <si>
    <t>Уплачено не снятые по недоимке</t>
  </si>
  <si>
    <t xml:space="preserve">Не существующие объекты </t>
  </si>
  <si>
    <t>МК</t>
  </si>
  <si>
    <t>ВСЕГО:</t>
  </si>
  <si>
    <t>Свод недоимки Барун-Хемчикского кожууна за 1 квартал 2019 года</t>
  </si>
  <si>
    <t>№</t>
  </si>
  <si>
    <t>Барун-Хемчикский район</t>
  </si>
  <si>
    <t>НИФЛ</t>
  </si>
  <si>
    <t>ВСЕГО Задолженность руб.</t>
  </si>
  <si>
    <t>Количество должников</t>
  </si>
  <si>
    <t>Ак</t>
  </si>
  <si>
    <t>Аксы-Барлык</t>
  </si>
  <si>
    <t>Аянгаты</t>
  </si>
  <si>
    <t>Барлык</t>
  </si>
  <si>
    <t>Бижиктиг-Хая</t>
  </si>
  <si>
    <t>Хонделен</t>
  </si>
  <si>
    <t>Шекпээр</t>
  </si>
  <si>
    <t>Эрги-Барлык</t>
  </si>
  <si>
    <t>Кызыл-Мажалык</t>
  </si>
  <si>
    <t>НЕ проживающие</t>
  </si>
  <si>
    <t>откл.</t>
  </si>
  <si>
    <t>на 01.04.2019 г (недоимка от 07.03.2019 )</t>
  </si>
  <si>
    <t>на 01.01.2019 г</t>
  </si>
  <si>
    <t>НЕДОИМКА АНАЛИЗ СПС</t>
  </si>
  <si>
    <t>в том числе</t>
  </si>
  <si>
    <t>Недоимка ВСЕГО за 1 кв. 2019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</si>
</sst>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3" fillId="3" borderId="1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%20&#1064;&#1077;&#1082;&#1087;&#1101;&#1101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8;&#1080;&#1083;&#1086;&#1078;&#1077;&#1085;&#1080;&#1077;%20&#1069;&#1088;&#1075;&#1080;-&#1041;&#1072;&#1088;&#1083;&#1099;&#1082;%20&#1079;&#1072;%201%20&#1082;&#1074;.%202019%20&#1075;&#1086;&#1076;%20&#1053;&#1045;&#1044;&#1054;&#1048;&#1052;&#1050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&#1040;&#1082;&#1089;&#1099;-&#1041;&#1072;&#1088;&#1083;&#1099;&#1082;%20&#1085;&#1077;&#1076;&#1086;&#1080;&#1084;&#1082;&#1072;%20&#1079;&#1072;%201%20&#1082;&#1074;.2019%20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&#1041;&#1072;&#1088;&#1083;&#1099;&#1082;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&#1041;&#1072;&#1088;&#1083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&#1040;&#1103;&#1085;&#1075;&#1072;&#1090;&#1099;%20&#1085;&#1077;&#1076;&#1086;&#1080;&#1084;&#1082;&#1072;%20&#1079;&#1072;%201%20&#1082;&#1074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&#1041;&#1080;&#1078;&#1080;&#1082;&#1090;&#1080;&#1075;-&#1061;&#1072;&#1103;%20&#1085;&#1077;&#1076;&#1086;&#1080;&#1084;&#1082;&#1072;%201%20&#1082;&#1074;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55;&#1088;&#1080;&#1083;&#1086;&#1078;&#1077;&#1085;&#1080;&#1077;%20&#1040;&#1082;&#1089;&#1082;&#1080;&#108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AppData/Roaming/Microsoft/Excel/&#1087;&#1088;&#1080;&#1083;&#1086;&#1078;&#1077;&#1085;&#1080;&#1077;%20&#1061;&#1086;&#1085;&#1076;&#1077;&#1083;&#1077;&#1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екпээр"/>
      <sheetName val="не проживает"/>
      <sheetName val="не раб"/>
      <sheetName val="осужд"/>
      <sheetName val="пенси"/>
      <sheetName val="раб"/>
      <sheetName val="умершие"/>
      <sheetName val="уплачено"/>
    </sheetNames>
    <sheetDataSet>
      <sheetData sheetId="0" refreshError="1"/>
      <sheetData sheetId="1">
        <row r="131">
          <cell r="D131">
            <v>-13184.539999999997</v>
          </cell>
          <cell r="E131">
            <v>-51604.429999999993</v>
          </cell>
          <cell r="F131">
            <v>-131770.15999999997</v>
          </cell>
        </row>
      </sheetData>
      <sheetData sheetId="2">
        <row r="88">
          <cell r="D88">
            <v>-8844.1999999999971</v>
          </cell>
          <cell r="E88">
            <v>-27620.590000000007</v>
          </cell>
          <cell r="F88">
            <v>-77768.299999999974</v>
          </cell>
        </row>
      </sheetData>
      <sheetData sheetId="3">
        <row r="4">
          <cell r="D4">
            <v>-183.68</v>
          </cell>
          <cell r="E4">
            <v>-1133.1399999999999</v>
          </cell>
          <cell r="F4">
            <v>-14707.1</v>
          </cell>
        </row>
      </sheetData>
      <sheetData sheetId="4">
        <row r="11">
          <cell r="D11">
            <v>-1179.9100000000001</v>
          </cell>
          <cell r="E11">
            <v>-87.02000000000001</v>
          </cell>
          <cell r="F11">
            <v>-16964.590000000004</v>
          </cell>
        </row>
      </sheetData>
      <sheetData sheetId="5">
        <row r="23">
          <cell r="D23">
            <v>-2748.7599999999998</v>
          </cell>
          <cell r="E23">
            <v>-9882.2199999999993</v>
          </cell>
          <cell r="F23">
            <v>-29239.62</v>
          </cell>
        </row>
      </sheetData>
      <sheetData sheetId="6">
        <row r="8">
          <cell r="D8">
            <v>-685.41000000000008</v>
          </cell>
          <cell r="E8">
            <v>-67</v>
          </cell>
          <cell r="F8">
            <v>-8320.1</v>
          </cell>
        </row>
      </sheetData>
      <sheetData sheetId="7">
        <row r="20">
          <cell r="D20">
            <v>-346.46999999999997</v>
          </cell>
          <cell r="E20">
            <v>-2192.0699999999997</v>
          </cell>
          <cell r="F20">
            <v>-2907.71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имка Эрги-Барлык общий  "/>
      <sheetName val="Работающие"/>
      <sheetName val="Пенсионеры"/>
      <sheetName val="не работающие"/>
      <sheetName val="Не проживающие"/>
      <sheetName val="умершие"/>
      <sheetName val="уплачено не снятые"/>
      <sheetName val="осужденные"/>
      <sheetName val="не сущ. объекты"/>
    </sheetNames>
    <sheetDataSet>
      <sheetData sheetId="0" refreshError="1"/>
      <sheetData sheetId="1" refreshError="1">
        <row r="563">
          <cell r="E563">
            <v>-2829.3300000000004</v>
          </cell>
          <cell r="F563">
            <v>-3792.6799999999994</v>
          </cell>
          <cell r="G563">
            <v>-8318.2099999999991</v>
          </cell>
        </row>
      </sheetData>
      <sheetData sheetId="2" refreshError="1">
        <row r="563">
          <cell r="E563">
            <v>-15519.83</v>
          </cell>
          <cell r="F563">
            <v>-5326.8700000000008</v>
          </cell>
          <cell r="G563">
            <v>-14578.429999999997</v>
          </cell>
        </row>
      </sheetData>
      <sheetData sheetId="3" refreshError="1">
        <row r="567">
          <cell r="D567">
            <v>-51809.659999999967</v>
          </cell>
          <cell r="E567">
            <v>-46028.189999999988</v>
          </cell>
          <cell r="F567">
            <v>-100489.95999999998</v>
          </cell>
        </row>
      </sheetData>
      <sheetData sheetId="4" refreshError="1">
        <row r="568">
          <cell r="D568">
            <v>-52846.570000000014</v>
          </cell>
          <cell r="E568">
            <v>-66423.810000000012</v>
          </cell>
          <cell r="F568">
            <v>-100898.91999999997</v>
          </cell>
        </row>
      </sheetData>
      <sheetData sheetId="5" refreshError="1">
        <row r="562">
          <cell r="D562">
            <v>-467.65</v>
          </cell>
          <cell r="E562">
            <v>-1431.6299999999999</v>
          </cell>
          <cell r="F562">
            <v>-1328.81</v>
          </cell>
        </row>
      </sheetData>
      <sheetData sheetId="6" refreshError="1">
        <row r="562">
          <cell r="D562">
            <v>-13089.569999999998</v>
          </cell>
          <cell r="E562">
            <v>-14618.280000000008</v>
          </cell>
          <cell r="F562">
            <v>-27046.890000000003</v>
          </cell>
        </row>
      </sheetData>
      <sheetData sheetId="7" refreshError="1">
        <row r="562">
          <cell r="D562">
            <v>-5008.49</v>
          </cell>
          <cell r="E562">
            <v>-7358.1200000000008</v>
          </cell>
          <cell r="F562">
            <v>-21184.62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сужденные "/>
      <sheetName val="Пенсионеры"/>
      <sheetName val="Не работающие"/>
      <sheetName val="МСК"/>
      <sheetName val="не проживающие"/>
      <sheetName val="упл.не выясненные"/>
      <sheetName val="умершие"/>
    </sheetNames>
    <sheetDataSet>
      <sheetData sheetId="0">
        <row r="6">
          <cell r="C6">
            <v>-29.83</v>
          </cell>
          <cell r="D6">
            <v>-1905.09</v>
          </cell>
          <cell r="E6">
            <v>0</v>
          </cell>
        </row>
      </sheetData>
      <sheetData sheetId="1">
        <row r="10">
          <cell r="E10">
            <v>-12908.78</v>
          </cell>
          <cell r="F10">
            <v>-2793.81</v>
          </cell>
        </row>
      </sheetData>
      <sheetData sheetId="2">
        <row r="37">
          <cell r="D37">
            <v>-282.19</v>
          </cell>
          <cell r="E37">
            <v>-20.29</v>
          </cell>
          <cell r="F37">
            <v>-224.30000000000004</v>
          </cell>
        </row>
      </sheetData>
      <sheetData sheetId="3">
        <row r="31">
          <cell r="D31">
            <v>-11036.429999999998</v>
          </cell>
          <cell r="F31">
            <v>-4347.09</v>
          </cell>
        </row>
      </sheetData>
      <sheetData sheetId="4">
        <row r="49">
          <cell r="D49">
            <v>-8430.1299999999974</v>
          </cell>
          <cell r="E49">
            <v>-22821.200000000004</v>
          </cell>
          <cell r="F49">
            <v>-6971.8099999999995</v>
          </cell>
        </row>
      </sheetData>
      <sheetData sheetId="5">
        <row r="58">
          <cell r="D58">
            <v>-0.02</v>
          </cell>
          <cell r="E58">
            <v>-0.04</v>
          </cell>
          <cell r="F58">
            <v>-0.09</v>
          </cell>
        </row>
      </sheetData>
      <sheetData sheetId="6">
        <row r="7">
          <cell r="D7">
            <v>-113.37</v>
          </cell>
          <cell r="E7">
            <v>-1362.58</v>
          </cell>
          <cell r="F7">
            <v>-354.99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мк"/>
      <sheetName val="рАБОТ"/>
      <sheetName val="НЕРАБ"/>
      <sheetName val="ПЕНС"/>
      <sheetName val="НЕРПОЖ"/>
      <sheetName val="не снятые"/>
    </sheetNames>
    <sheetDataSet>
      <sheetData sheetId="0" refreshError="1"/>
      <sheetData sheetId="1">
        <row r="96">
          <cell r="E96">
            <v>-10393.679999999998</v>
          </cell>
          <cell r="F96">
            <v>-42151.029999999992</v>
          </cell>
          <cell r="G96">
            <v>-2664.34</v>
          </cell>
        </row>
      </sheetData>
      <sheetData sheetId="2">
        <row r="32">
          <cell r="E32">
            <v>-8355.8199999999979</v>
          </cell>
          <cell r="F32">
            <v>-4817.5</v>
          </cell>
          <cell r="G32">
            <v>-38855.11</v>
          </cell>
        </row>
      </sheetData>
      <sheetData sheetId="3">
        <row r="37">
          <cell r="E37">
            <v>-1438.6399999999996</v>
          </cell>
          <cell r="F37">
            <v>-14278.430000000002</v>
          </cell>
          <cell r="G37">
            <v>-66484.470000000016</v>
          </cell>
        </row>
      </sheetData>
      <sheetData sheetId="4">
        <row r="17">
          <cell r="E17">
            <v>-11650.48</v>
          </cell>
          <cell r="F17">
            <v>-2430.4300000000003</v>
          </cell>
          <cell r="G17">
            <v>-10199.77</v>
          </cell>
        </row>
      </sheetData>
      <sheetData sheetId="5">
        <row r="65">
          <cell r="E65">
            <v>-3982.6300000000006</v>
          </cell>
          <cell r="F65">
            <v>-12793.010000000002</v>
          </cell>
          <cell r="G65">
            <v>-78950.960000000006</v>
          </cell>
        </row>
      </sheetData>
      <sheetData sheetId="6">
        <row r="5">
          <cell r="G5">
            <v>-514.07000000000005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Умершие"/>
      <sheetName val="осужденные"/>
    </sheetNames>
    <sheetDataSet>
      <sheetData sheetId="0">
        <row r="10">
          <cell r="D10">
            <v>202.58</v>
          </cell>
          <cell r="E10">
            <v>7841.98</v>
          </cell>
          <cell r="F10">
            <v>269.10000000000002</v>
          </cell>
        </row>
      </sheetData>
      <sheetData sheetId="1">
        <row r="9">
          <cell r="D9">
            <v>332.15</v>
          </cell>
          <cell r="E9">
            <v>13394.619999999999</v>
          </cell>
          <cell r="F9">
            <v>24.39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имка за 1 кв. Аянгаты"/>
      <sheetName val="Не существующие земли"/>
      <sheetName val="Осужденные"/>
      <sheetName val="Работающие "/>
      <sheetName val="Не работающие "/>
      <sheetName val="Не проживающие"/>
      <sheetName val="Пенсионеры "/>
      <sheetName val="МК"/>
      <sheetName val="СВОД кожууна. "/>
    </sheetNames>
    <sheetDataSet>
      <sheetData sheetId="0"/>
      <sheetData sheetId="1">
        <row r="31">
          <cell r="E31">
            <v>-4631.58</v>
          </cell>
          <cell r="F31">
            <v>-492.26</v>
          </cell>
        </row>
      </sheetData>
      <sheetData sheetId="2">
        <row r="6">
          <cell r="D6">
            <v>-2545.91</v>
          </cell>
          <cell r="E6">
            <v>-3147.6899999999996</v>
          </cell>
        </row>
      </sheetData>
      <sheetData sheetId="3">
        <row r="14">
          <cell r="E14">
            <v>-1168.1500000000001</v>
          </cell>
          <cell r="F14">
            <v>-1985.4</v>
          </cell>
          <cell r="G14">
            <v>-6145.2199999999993</v>
          </cell>
        </row>
      </sheetData>
      <sheetData sheetId="4">
        <row r="36">
          <cell r="E36">
            <v>-3086.76</v>
          </cell>
          <cell r="F36">
            <v>-6353.0600000000013</v>
          </cell>
          <cell r="G36">
            <v>-13463.61</v>
          </cell>
        </row>
      </sheetData>
      <sheetData sheetId="5">
        <row r="62">
          <cell r="E62">
            <v>-6688.2100000000009</v>
          </cell>
          <cell r="F62">
            <v>-11760.009999999998</v>
          </cell>
          <cell r="G62">
            <v>-26793.39</v>
          </cell>
        </row>
      </sheetData>
      <sheetData sheetId="6">
        <row r="8">
          <cell r="D8">
            <v>-576.57000000000005</v>
          </cell>
          <cell r="E8">
            <v>-489.59000000000003</v>
          </cell>
        </row>
      </sheetData>
      <sheetData sheetId="7">
        <row r="9">
          <cell r="D9">
            <v>-233.46</v>
          </cell>
          <cell r="E9">
            <v>-609.59</v>
          </cell>
        </row>
      </sheetData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Не снятые"/>
      <sheetName val="Не существующие объекты"/>
      <sheetName val="МК"/>
      <sheetName val="Работающие"/>
      <sheetName val="Не работающие "/>
      <sheetName val="Не проживающие"/>
      <sheetName val="Осужденные"/>
      <sheetName val="Пенсионеры"/>
    </sheetNames>
    <sheetDataSet>
      <sheetData sheetId="0">
        <row r="85">
          <cell r="E85">
            <v>-4770.0600000000013</v>
          </cell>
          <cell r="F85">
            <v>-14813.170000000006</v>
          </cell>
          <cell r="G85">
            <v>-29578.059999999998</v>
          </cell>
        </row>
      </sheetData>
      <sheetData sheetId="1">
        <row r="9">
          <cell r="D9">
            <v>-281.33</v>
          </cell>
          <cell r="E9">
            <v>-0.66999999999999993</v>
          </cell>
          <cell r="F9">
            <v>0</v>
          </cell>
        </row>
      </sheetData>
      <sheetData sheetId="2">
        <row r="39">
          <cell r="D39">
            <v>-2115.94</v>
          </cell>
          <cell r="E39">
            <v>-5773.1200000000008</v>
          </cell>
          <cell r="F39">
            <v>0</v>
          </cell>
        </row>
      </sheetData>
      <sheetData sheetId="3"/>
      <sheetData sheetId="4">
        <row r="23">
          <cell r="D23">
            <v>-1580.6</v>
          </cell>
          <cell r="E23">
            <v>-476.38</v>
          </cell>
          <cell r="F23">
            <v>-25952.579999999998</v>
          </cell>
        </row>
      </sheetData>
      <sheetData sheetId="5">
        <row r="22">
          <cell r="D22">
            <v>-435.04999999999995</v>
          </cell>
          <cell r="E22">
            <v>-4905.4399999999996</v>
          </cell>
          <cell r="F22">
            <v>-17594.580000000002</v>
          </cell>
        </row>
      </sheetData>
      <sheetData sheetId="6">
        <row r="4">
          <cell r="D4">
            <v>-89.18</v>
          </cell>
          <cell r="E4">
            <v>-224.11</v>
          </cell>
          <cell r="F4">
            <v>-2946.82</v>
          </cell>
        </row>
      </sheetData>
      <sheetData sheetId="7">
        <row r="9">
          <cell r="E9">
            <v>-83</v>
          </cell>
          <cell r="F9">
            <v>0</v>
          </cell>
          <cell r="G9">
            <v>-8399.07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Ак-свод"/>
      <sheetName val="уплач"/>
      <sheetName val="не работ"/>
      <sheetName val="непрожив"/>
      <sheetName val="пенсионеры"/>
      <sheetName val="ИТК"/>
      <sheetName val="умершие"/>
    </sheetNames>
    <sheetDataSet>
      <sheetData sheetId="0" refreshError="1"/>
      <sheetData sheetId="1">
        <row r="40">
          <cell r="D40">
            <v>-1926.54</v>
          </cell>
          <cell r="E40">
            <v>-2365.4499999999994</v>
          </cell>
          <cell r="F40">
            <v>-1174.23</v>
          </cell>
        </row>
      </sheetData>
      <sheetData sheetId="2">
        <row r="29">
          <cell r="D29">
            <v>-2161.85</v>
          </cell>
          <cell r="E29">
            <v>-2482.9</v>
          </cell>
          <cell r="F29">
            <v>-33077.42</v>
          </cell>
        </row>
      </sheetData>
      <sheetData sheetId="3">
        <row r="106">
          <cell r="D106">
            <v>-6476.1600000000017</v>
          </cell>
          <cell r="E106">
            <v>-11086.040000000003</v>
          </cell>
          <cell r="F106">
            <v>-22771.390000000003</v>
          </cell>
        </row>
      </sheetData>
      <sheetData sheetId="4">
        <row r="8">
          <cell r="D8">
            <v>-254.92000000000002</v>
          </cell>
          <cell r="E8">
            <v>0</v>
          </cell>
          <cell r="F8">
            <v>-2682.18</v>
          </cell>
        </row>
      </sheetData>
      <sheetData sheetId="5">
        <row r="3">
          <cell r="F3">
            <v>-2334.8900000000003</v>
          </cell>
        </row>
      </sheetData>
      <sheetData sheetId="6">
        <row r="3">
          <cell r="F3">
            <v>-429.98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непроживающие"/>
      <sheetName val="пенсия"/>
      <sheetName val="не работающие"/>
      <sheetName val="осужденные"/>
      <sheetName val="работающие"/>
    </sheetNames>
    <sheetDataSet>
      <sheetData sheetId="0">
        <row r="24">
          <cell r="D24">
            <v>-8389.66</v>
          </cell>
          <cell r="F24">
            <v>-21514.3</v>
          </cell>
        </row>
      </sheetData>
      <sheetData sheetId="1">
        <row r="2">
          <cell r="F2">
            <v>-3409.2</v>
          </cell>
        </row>
      </sheetData>
      <sheetData sheetId="2">
        <row r="7">
          <cell r="F7">
            <v>-4954.72</v>
          </cell>
        </row>
      </sheetData>
      <sheetData sheetId="3">
        <row r="2">
          <cell r="F2">
            <v>-688.17</v>
          </cell>
        </row>
      </sheetData>
      <sheetData sheetId="4">
        <row r="4">
          <cell r="E4">
            <v>-2.81</v>
          </cell>
          <cell r="F4">
            <v>-8.43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S19"/>
  <sheetViews>
    <sheetView tabSelected="1" view="pageBreakPreview" zoomScale="60" zoomScaleNormal="100" workbookViewId="0">
      <selection activeCell="B14" sqref="B14"/>
    </sheetView>
  </sheetViews>
  <sheetFormatPr defaultRowHeight="15"/>
  <cols>
    <col min="1" max="1" width="23" style="40" customWidth="1"/>
    <col min="2" max="2" width="15.140625" style="40" customWidth="1"/>
    <col min="3" max="3" width="11.85546875" style="44" customWidth="1"/>
    <col min="4" max="4" width="11.5703125" style="44" customWidth="1"/>
    <col min="5" max="5" width="11.140625" style="44" bestFit="1" customWidth="1"/>
    <col min="6" max="10" width="9.7109375" style="44" bestFit="1" customWidth="1"/>
    <col min="11" max="11" width="9.42578125" style="44" bestFit="1" customWidth="1"/>
    <col min="12" max="13" width="9.7109375" style="44" bestFit="1" customWidth="1"/>
    <col min="14" max="14" width="13.5703125" style="40" customWidth="1"/>
    <col min="15" max="16" width="9.7109375" style="40" bestFit="1" customWidth="1"/>
    <col min="17" max="17" width="11.140625" style="40" bestFit="1" customWidth="1"/>
    <col min="18" max="18" width="14.42578125" style="40" customWidth="1"/>
    <col min="19" max="20" width="9.7109375" style="40" bestFit="1" customWidth="1"/>
    <col min="21" max="21" width="11.140625" style="40" bestFit="1" customWidth="1"/>
    <col min="22" max="22" width="9.7109375" style="40" bestFit="1" customWidth="1"/>
    <col min="23" max="24" width="9.28515625" style="40" bestFit="1" customWidth="1"/>
    <col min="25" max="25" width="9.7109375" style="40" bestFit="1" customWidth="1"/>
    <col min="26" max="28" width="9.28515625" style="40" bestFit="1" customWidth="1"/>
    <col min="29" max="29" width="13.140625" style="40" customWidth="1"/>
    <col min="30" max="33" width="9.7109375" style="40" bestFit="1" customWidth="1"/>
    <col min="34" max="37" width="9.28515625" style="40" hidden="1" customWidth="1"/>
    <col min="38" max="42" width="9.28515625" style="40" bestFit="1" customWidth="1"/>
    <col min="43" max="44" width="9.7109375" style="40" bestFit="1" customWidth="1"/>
    <col min="45" max="45" width="9.28515625" style="40" bestFit="1" customWidth="1"/>
    <col min="46" max="16384" width="9.140625" style="40"/>
  </cols>
  <sheetData>
    <row r="2" spans="1:45" ht="39.75" customHeight="1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45" s="41" customFormat="1" ht="32.25" customHeight="1">
      <c r="A3" s="50" t="s">
        <v>9</v>
      </c>
      <c r="B3" s="55" t="s">
        <v>45</v>
      </c>
      <c r="C3" s="52" t="s">
        <v>44</v>
      </c>
      <c r="D3" s="53"/>
      <c r="E3" s="54"/>
      <c r="F3" s="57" t="s">
        <v>15</v>
      </c>
      <c r="G3" s="59" t="s">
        <v>14</v>
      </c>
      <c r="H3" s="60"/>
      <c r="I3" s="61"/>
      <c r="J3" s="57" t="s">
        <v>15</v>
      </c>
      <c r="K3" s="59" t="s">
        <v>17</v>
      </c>
      <c r="L3" s="60"/>
      <c r="M3" s="61"/>
      <c r="N3" s="48" t="s">
        <v>15</v>
      </c>
      <c r="O3" s="59" t="s">
        <v>16</v>
      </c>
      <c r="P3" s="60"/>
      <c r="Q3" s="61"/>
      <c r="R3" s="48" t="s">
        <v>15</v>
      </c>
      <c r="S3" s="59" t="s">
        <v>39</v>
      </c>
      <c r="T3" s="60"/>
      <c r="U3" s="61"/>
      <c r="V3" s="48" t="s">
        <v>15</v>
      </c>
      <c r="W3" s="59" t="s">
        <v>18</v>
      </c>
      <c r="X3" s="60"/>
      <c r="Y3" s="61"/>
      <c r="Z3" s="48" t="s">
        <v>15</v>
      </c>
      <c r="AA3" s="59" t="s">
        <v>19</v>
      </c>
      <c r="AB3" s="60"/>
      <c r="AC3" s="61"/>
      <c r="AD3" s="50" t="s">
        <v>15</v>
      </c>
      <c r="AE3" s="63" t="s">
        <v>20</v>
      </c>
      <c r="AF3" s="64"/>
      <c r="AG3" s="65"/>
      <c r="AH3" s="22"/>
      <c r="AI3" s="63"/>
      <c r="AJ3" s="64"/>
      <c r="AK3" s="65"/>
      <c r="AL3" s="50" t="s">
        <v>15</v>
      </c>
      <c r="AM3" s="63" t="s">
        <v>21</v>
      </c>
      <c r="AN3" s="64"/>
      <c r="AO3" s="65"/>
      <c r="AP3" s="50"/>
      <c r="AQ3" s="59" t="s">
        <v>22</v>
      </c>
      <c r="AR3" s="60"/>
      <c r="AS3" s="61"/>
    </row>
    <row r="4" spans="1:45" ht="30.75" customHeight="1">
      <c r="A4" s="51"/>
      <c r="B4" s="56"/>
      <c r="C4" s="22" t="s">
        <v>10</v>
      </c>
      <c r="D4" s="22" t="s">
        <v>11</v>
      </c>
      <c r="E4" s="22" t="s">
        <v>12</v>
      </c>
      <c r="F4" s="58"/>
      <c r="G4" s="22" t="s">
        <v>10</v>
      </c>
      <c r="H4" s="22" t="s">
        <v>11</v>
      </c>
      <c r="I4" s="22" t="s">
        <v>12</v>
      </c>
      <c r="J4" s="58"/>
      <c r="K4" s="22" t="s">
        <v>10</v>
      </c>
      <c r="L4" s="22" t="s">
        <v>11</v>
      </c>
      <c r="M4" s="22" t="s">
        <v>12</v>
      </c>
      <c r="N4" s="49"/>
      <c r="O4" s="22" t="s">
        <v>10</v>
      </c>
      <c r="P4" s="22" t="s">
        <v>11</v>
      </c>
      <c r="Q4" s="22" t="s">
        <v>12</v>
      </c>
      <c r="R4" s="49"/>
      <c r="S4" s="22" t="s">
        <v>10</v>
      </c>
      <c r="T4" s="22" t="s">
        <v>11</v>
      </c>
      <c r="U4" s="22" t="s">
        <v>12</v>
      </c>
      <c r="V4" s="49"/>
      <c r="W4" s="22" t="s">
        <v>10</v>
      </c>
      <c r="X4" s="22" t="s">
        <v>11</v>
      </c>
      <c r="Y4" s="22" t="s">
        <v>12</v>
      </c>
      <c r="Z4" s="49"/>
      <c r="AA4" s="22" t="s">
        <v>10</v>
      </c>
      <c r="AB4" s="22" t="s">
        <v>11</v>
      </c>
      <c r="AC4" s="22" t="s">
        <v>12</v>
      </c>
      <c r="AD4" s="51"/>
      <c r="AE4" s="22" t="s">
        <v>10</v>
      </c>
      <c r="AF4" s="22" t="s">
        <v>11</v>
      </c>
      <c r="AG4" s="22" t="s">
        <v>12</v>
      </c>
      <c r="AH4" s="3"/>
      <c r="AI4" s="22"/>
      <c r="AJ4" s="22"/>
      <c r="AK4" s="22"/>
      <c r="AL4" s="51"/>
      <c r="AM4" s="22" t="s">
        <v>10</v>
      </c>
      <c r="AN4" s="22" t="s">
        <v>11</v>
      </c>
      <c r="AO4" s="22" t="s">
        <v>12</v>
      </c>
      <c r="AP4" s="51"/>
      <c r="AQ4" s="22" t="s">
        <v>10</v>
      </c>
      <c r="AR4" s="22" t="s">
        <v>11</v>
      </c>
      <c r="AS4" s="22" t="s">
        <v>12</v>
      </c>
    </row>
    <row r="5" spans="1:45" s="44" customFormat="1" ht="24.75" customHeight="1">
      <c r="A5" s="42" t="s">
        <v>8</v>
      </c>
      <c r="B5" s="43">
        <f>C5+D5+E5</f>
        <v>-2375819.5799999987</v>
      </c>
      <c r="C5" s="26">
        <f>'свод недоимки .'!D10</f>
        <v>-827642.78999999922</v>
      </c>
      <c r="D5" s="43">
        <f>'свод недоимки .'!C10</f>
        <v>-420604.6199999993</v>
      </c>
      <c r="E5" s="43">
        <f>'свод недоимки .'!E10</f>
        <v>-1127572.1700000002</v>
      </c>
      <c r="F5" s="43">
        <f>G5+H5+I5</f>
        <v>0</v>
      </c>
      <c r="G5" s="43"/>
      <c r="H5" s="43"/>
      <c r="I5" s="43"/>
      <c r="J5" s="43">
        <f>K5+L5+M5</f>
        <v>0</v>
      </c>
      <c r="K5" s="43"/>
      <c r="L5" s="43"/>
      <c r="M5" s="43"/>
      <c r="N5" s="43">
        <f>O5+P5+Q5</f>
        <v>0</v>
      </c>
      <c r="O5" s="43"/>
      <c r="P5" s="43"/>
      <c r="Q5" s="43"/>
      <c r="R5" s="43">
        <f>S5+T5+U5</f>
        <v>0</v>
      </c>
      <c r="S5" s="43"/>
      <c r="T5" s="43"/>
      <c r="U5" s="43"/>
      <c r="V5" s="43">
        <f>W5+X5+Y5</f>
        <v>0</v>
      </c>
      <c r="W5" s="43"/>
      <c r="X5" s="43"/>
      <c r="Y5" s="43"/>
      <c r="Z5" s="43">
        <f>AA5+AB5+AC5</f>
        <v>0</v>
      </c>
      <c r="AA5" s="43"/>
      <c r="AB5" s="43"/>
      <c r="AC5" s="43"/>
      <c r="AD5" s="43">
        <f>AE5+AF5+AG5</f>
        <v>0</v>
      </c>
      <c r="AE5" s="43"/>
      <c r="AF5" s="43"/>
      <c r="AG5" s="43"/>
      <c r="AH5" s="43">
        <f>AI5+AJ5+AK5</f>
        <v>0</v>
      </c>
      <c r="AI5" s="43"/>
      <c r="AJ5" s="43"/>
      <c r="AK5" s="43"/>
      <c r="AL5" s="43">
        <f>AM5+AN5+AO5</f>
        <v>0</v>
      </c>
      <c r="AM5" s="43"/>
      <c r="AN5" s="43"/>
      <c r="AO5" s="43"/>
      <c r="AP5" s="43">
        <f>AQ5+AR5+AS5</f>
        <v>0</v>
      </c>
      <c r="AQ5" s="43"/>
      <c r="AR5" s="43"/>
      <c r="AS5" s="43"/>
    </row>
    <row r="6" spans="1:45" s="44" customFormat="1" ht="24.75" customHeight="1">
      <c r="A6" s="42" t="s">
        <v>6</v>
      </c>
      <c r="B6" s="43">
        <f t="shared" ref="B6:B13" si="0">C6+D6+E6</f>
        <v>-406486.24999999977</v>
      </c>
      <c r="C6" s="43">
        <f>'свод недоимки .'!D8</f>
        <v>-94631.31999999992</v>
      </c>
      <c r="D6" s="43">
        <f>'свод недоимки .'!C8</f>
        <v>-28322.35000000002</v>
      </c>
      <c r="E6" s="43">
        <f>'свод недоимки .'!E8</f>
        <v>-283532.57999999984</v>
      </c>
      <c r="F6" s="43">
        <f t="shared" ref="F6:F13" si="1">G6+H6+I6</f>
        <v>-41870.6</v>
      </c>
      <c r="G6" s="43">
        <f>[1]раб!$E$23</f>
        <v>-9882.2199999999993</v>
      </c>
      <c r="H6" s="43">
        <f>[1]раб!$D$23</f>
        <v>-2748.7599999999998</v>
      </c>
      <c r="I6" s="43">
        <f>[1]раб!$F$23</f>
        <v>-29239.62</v>
      </c>
      <c r="J6" s="43">
        <f t="shared" ref="J6:J13" si="2">K6+L6+M6</f>
        <v>-18231.520000000004</v>
      </c>
      <c r="K6" s="43">
        <f>[1]пенси!$E$11</f>
        <v>-87.02000000000001</v>
      </c>
      <c r="L6" s="43">
        <f>[1]пенси!$D$11</f>
        <v>-1179.9100000000001</v>
      </c>
      <c r="M6" s="43">
        <f>[1]пенси!$F$11</f>
        <v>-16964.590000000004</v>
      </c>
      <c r="N6" s="43">
        <f t="shared" ref="N6:N13" si="3">O6+P6+Q6</f>
        <v>-114233.08999999998</v>
      </c>
      <c r="O6" s="43">
        <f>'[1]не раб'!$E$88</f>
        <v>-27620.590000000007</v>
      </c>
      <c r="P6" s="43">
        <f>'[1]не раб'!$D$88</f>
        <v>-8844.1999999999971</v>
      </c>
      <c r="Q6" s="43">
        <f>'[1]не раб'!$F$88</f>
        <v>-77768.299999999974</v>
      </c>
      <c r="R6" s="43">
        <f t="shared" ref="R6:R14" si="4">S6+T6+U6</f>
        <v>-196559.12999999995</v>
      </c>
      <c r="S6" s="43">
        <f>'[1]не проживает'!$E$131</f>
        <v>-51604.429999999993</v>
      </c>
      <c r="T6" s="43">
        <f>'[1]не проживает'!$D$131</f>
        <v>-13184.539999999997</v>
      </c>
      <c r="U6" s="43">
        <f>'[1]не проживает'!$F$131</f>
        <v>-131770.15999999997</v>
      </c>
      <c r="V6" s="43">
        <f t="shared" ref="V6:V14" si="5">W6+X6+Y6</f>
        <v>-16023.92</v>
      </c>
      <c r="W6" s="43">
        <f>[1]осужд!$E$4</f>
        <v>-1133.1399999999999</v>
      </c>
      <c r="X6" s="43">
        <f>[1]осужд!$D$4</f>
        <v>-183.68</v>
      </c>
      <c r="Y6" s="43">
        <f>[1]осужд!$F$4</f>
        <v>-14707.1</v>
      </c>
      <c r="Z6" s="43">
        <f t="shared" ref="Z6:Z14" si="6">AA6+AB6+AC6</f>
        <v>-9072.51</v>
      </c>
      <c r="AA6" s="43">
        <f>[1]умершие!$E$8</f>
        <v>-67</v>
      </c>
      <c r="AB6" s="43">
        <f>[1]умершие!$D$8</f>
        <v>-685.41000000000008</v>
      </c>
      <c r="AC6" s="43">
        <f>[1]умершие!$F$8</f>
        <v>-8320.1</v>
      </c>
      <c r="AD6" s="43">
        <f t="shared" ref="AD6:AD14" si="7">AE6+AF6+AG6</f>
        <v>-5446.25</v>
      </c>
      <c r="AE6" s="43">
        <f>[1]уплачено!$E$20</f>
        <v>-2192.0699999999997</v>
      </c>
      <c r="AF6" s="43">
        <f>[1]уплачено!$D$20</f>
        <v>-346.46999999999997</v>
      </c>
      <c r="AG6" s="43">
        <f>[1]уплачено!$F$20</f>
        <v>-2907.71</v>
      </c>
      <c r="AH6" s="43">
        <f t="shared" ref="AH6:AH14" si="8">AI6+AJ6+AK6</f>
        <v>0</v>
      </c>
      <c r="AI6" s="43"/>
      <c r="AJ6" s="43"/>
      <c r="AK6" s="43"/>
      <c r="AL6" s="43">
        <f t="shared" ref="AL6:AL14" si="9">AM6+AN6+AO6</f>
        <v>0</v>
      </c>
      <c r="AM6" s="43">
        <v>0</v>
      </c>
      <c r="AN6" s="43">
        <v>0</v>
      </c>
      <c r="AO6" s="43">
        <v>0</v>
      </c>
      <c r="AP6" s="43">
        <f t="shared" ref="AP6:AP14" si="10">AQ6+AR6+AS6</f>
        <v>0</v>
      </c>
      <c r="AQ6" s="43">
        <v>0</v>
      </c>
      <c r="AR6" s="43">
        <v>0</v>
      </c>
      <c r="AS6" s="43">
        <v>0</v>
      </c>
    </row>
    <row r="7" spans="1:45" s="44" customFormat="1" ht="24.75" customHeight="1">
      <c r="A7" s="42" t="s">
        <v>0</v>
      </c>
      <c r="B7" s="43">
        <f t="shared" si="0"/>
        <v>-564046.67999999993</v>
      </c>
      <c r="C7" s="43">
        <f>'свод недоимки .'!D9</f>
        <v>-148192.26999999993</v>
      </c>
      <c r="D7" s="43">
        <f>'свод недоимки .'!C9</f>
        <v>-142008.57</v>
      </c>
      <c r="E7" s="43">
        <f>'свод недоимки .'!E9</f>
        <v>-273845.83999999997</v>
      </c>
      <c r="F7" s="43">
        <f t="shared" si="1"/>
        <v>-14940.22</v>
      </c>
      <c r="G7" s="43">
        <f>[2]Работающие!$F$563</f>
        <v>-3792.6799999999994</v>
      </c>
      <c r="H7" s="43">
        <f>[2]Работающие!$E$563</f>
        <v>-2829.3300000000004</v>
      </c>
      <c r="I7" s="43">
        <f>[2]Работающие!$G$563</f>
        <v>-8318.2099999999991</v>
      </c>
      <c r="J7" s="43">
        <f t="shared" si="2"/>
        <v>-35425.129999999997</v>
      </c>
      <c r="K7" s="43">
        <f>[2]Пенсионеры!$F$563</f>
        <v>-5326.8700000000008</v>
      </c>
      <c r="L7" s="43">
        <f>[2]Пенсионеры!$E$563</f>
        <v>-15519.83</v>
      </c>
      <c r="M7" s="43">
        <f>[2]Пенсионеры!$G$563</f>
        <v>-14578.429999999997</v>
      </c>
      <c r="N7" s="43">
        <f t="shared" si="3"/>
        <v>-198327.80999999994</v>
      </c>
      <c r="O7" s="43">
        <f>'[2]не работающие'!$E$567</f>
        <v>-46028.189999999988</v>
      </c>
      <c r="P7" s="43">
        <f>'[2]не работающие'!$D$567</f>
        <v>-51809.659999999967</v>
      </c>
      <c r="Q7" s="43">
        <f>'[2]не работающие'!$F$567</f>
        <v>-100489.95999999998</v>
      </c>
      <c r="R7" s="43">
        <f t="shared" si="4"/>
        <v>-220169.3</v>
      </c>
      <c r="S7" s="43">
        <f>'[2]Не проживающие'!$E$568</f>
        <v>-66423.810000000012</v>
      </c>
      <c r="T7" s="43">
        <f>'[2]Не проживающие'!$D$568</f>
        <v>-52846.570000000014</v>
      </c>
      <c r="U7" s="43">
        <f>'[2]Не проживающие'!$F$568</f>
        <v>-100898.91999999997</v>
      </c>
      <c r="V7" s="43">
        <f t="shared" si="5"/>
        <v>-33551.229999999996</v>
      </c>
      <c r="W7" s="43">
        <f>[2]осужденные!$E$562</f>
        <v>-7358.1200000000008</v>
      </c>
      <c r="X7" s="43">
        <f>[2]осужденные!$D$562</f>
        <v>-5008.49</v>
      </c>
      <c r="Y7" s="43">
        <f>[2]осужденные!$F$562</f>
        <v>-21184.62</v>
      </c>
      <c r="Z7" s="43">
        <f t="shared" si="6"/>
        <v>-3228.0899999999997</v>
      </c>
      <c r="AA7" s="43">
        <f>[2]умершие!$E$562</f>
        <v>-1431.6299999999999</v>
      </c>
      <c r="AB7" s="43">
        <f>[2]умершие!$D$562</f>
        <v>-467.65</v>
      </c>
      <c r="AC7" s="43">
        <f>[2]умершие!$F$562</f>
        <v>-1328.81</v>
      </c>
      <c r="AD7" s="43">
        <f t="shared" si="7"/>
        <v>-54754.740000000005</v>
      </c>
      <c r="AE7" s="43">
        <f>'[2]уплачено не снятые'!$E$562</f>
        <v>-14618.280000000008</v>
      </c>
      <c r="AF7" s="43">
        <f>'[2]уплачено не снятые'!$D$562</f>
        <v>-13089.569999999998</v>
      </c>
      <c r="AG7" s="43">
        <f>'[2]уплачено не снятые'!$F$562</f>
        <v>-27046.890000000003</v>
      </c>
      <c r="AH7" s="43">
        <f t="shared" si="8"/>
        <v>0</v>
      </c>
      <c r="AI7" s="43"/>
      <c r="AJ7" s="43"/>
      <c r="AK7" s="43"/>
      <c r="AL7" s="43">
        <f t="shared" si="9"/>
        <v>0</v>
      </c>
      <c r="AM7" s="43"/>
      <c r="AN7" s="43"/>
      <c r="AO7" s="43"/>
      <c r="AP7" s="43">
        <f t="shared" si="10"/>
        <v>0</v>
      </c>
      <c r="AQ7" s="43"/>
      <c r="AR7" s="43"/>
      <c r="AS7" s="43"/>
    </row>
    <row r="8" spans="1:45" s="44" customFormat="1" ht="24.75" customHeight="1">
      <c r="A8" s="42" t="s">
        <v>1</v>
      </c>
      <c r="B8" s="46">
        <f t="shared" si="0"/>
        <v>-107421.36000000002</v>
      </c>
      <c r="C8" s="43">
        <f>'свод недоимки .'!D3</f>
        <v>-27017.530000000017</v>
      </c>
      <c r="D8" s="43">
        <f>'свод недоимки .'!C3</f>
        <v>-19447.020000000008</v>
      </c>
      <c r="E8" s="43">
        <f>'свод недоимки .'!E3</f>
        <v>-60956.80999999999</v>
      </c>
      <c r="F8" s="43">
        <f t="shared" si="1"/>
        <v>0</v>
      </c>
      <c r="G8" s="43">
        <v>0</v>
      </c>
      <c r="H8" s="43">
        <v>0</v>
      </c>
      <c r="I8" s="43">
        <v>0</v>
      </c>
      <c r="J8" s="43">
        <f t="shared" si="2"/>
        <v>-15702.59</v>
      </c>
      <c r="K8" s="43">
        <f>[3]Пенсионеры!$D$10</f>
        <v>0</v>
      </c>
      <c r="L8" s="43">
        <f>[3]Пенсионеры!$F$10</f>
        <v>-2793.81</v>
      </c>
      <c r="M8" s="43">
        <f>[3]Пенсионеры!$E$10</f>
        <v>-12908.78</v>
      </c>
      <c r="N8" s="43">
        <f t="shared" si="3"/>
        <v>-526.78</v>
      </c>
      <c r="O8" s="43">
        <f>'[3]Не работающие'!$D$37</f>
        <v>-282.19</v>
      </c>
      <c r="P8" s="43">
        <f>'[3]Не работающие'!$F$37</f>
        <v>-224.30000000000004</v>
      </c>
      <c r="Q8" s="43">
        <f>'[3]Не работающие'!$E$37</f>
        <v>-20.29</v>
      </c>
      <c r="R8" s="43">
        <f t="shared" si="4"/>
        <v>-38223.14</v>
      </c>
      <c r="S8" s="43">
        <f>'[3]не проживающие'!$D$49</f>
        <v>-8430.1299999999974</v>
      </c>
      <c r="T8" s="43">
        <f>'[3]не проживающие'!$F$49</f>
        <v>-6971.8099999999995</v>
      </c>
      <c r="U8" s="43">
        <f>'[3]не проживающие'!$E$49</f>
        <v>-22821.200000000004</v>
      </c>
      <c r="V8" s="43">
        <f t="shared" si="5"/>
        <v>-1934.9199999999998</v>
      </c>
      <c r="W8" s="43">
        <f>'[3]осужденные '!$C$6</f>
        <v>-29.83</v>
      </c>
      <c r="X8" s="43">
        <f>'[3]осужденные '!$E$6</f>
        <v>0</v>
      </c>
      <c r="Y8" s="43">
        <f>'[3]осужденные '!$D$6</f>
        <v>-1905.09</v>
      </c>
      <c r="Z8" s="43">
        <f t="shared" si="6"/>
        <v>-1830.94</v>
      </c>
      <c r="AA8" s="43">
        <f>[3]умершие!$D$7</f>
        <v>-113.37</v>
      </c>
      <c r="AB8" s="43">
        <f>[3]умершие!$F$7</f>
        <v>-354.99</v>
      </c>
      <c r="AC8" s="43">
        <f>[3]умершие!$E$7</f>
        <v>-1362.58</v>
      </c>
      <c r="AD8" s="43">
        <f t="shared" si="7"/>
        <v>-0.15</v>
      </c>
      <c r="AE8" s="43">
        <f>'[3]упл.не выясненные'!$D$58</f>
        <v>-0.02</v>
      </c>
      <c r="AF8" s="43">
        <f>'[3]упл.не выясненные'!$F$58</f>
        <v>-0.09</v>
      </c>
      <c r="AG8" s="43">
        <f>'[3]упл.не выясненные'!$E$58</f>
        <v>-0.04</v>
      </c>
      <c r="AH8" s="43">
        <f t="shared" si="8"/>
        <v>0</v>
      </c>
      <c r="AI8" s="43"/>
      <c r="AJ8" s="43"/>
      <c r="AK8" s="43"/>
      <c r="AL8" s="43">
        <f t="shared" si="9"/>
        <v>0</v>
      </c>
      <c r="AM8" s="43">
        <v>0</v>
      </c>
      <c r="AN8" s="43">
        <v>0</v>
      </c>
      <c r="AO8" s="43">
        <v>0</v>
      </c>
      <c r="AP8" s="43">
        <f t="shared" si="10"/>
        <v>-15383.519999999999</v>
      </c>
      <c r="AQ8" s="43">
        <f>[3]МСК!$D$31</f>
        <v>-11036.429999999998</v>
      </c>
      <c r="AR8" s="43">
        <f>[3]МСК!$F$31</f>
        <v>-4347.09</v>
      </c>
      <c r="AS8" s="43">
        <v>0</v>
      </c>
    </row>
    <row r="9" spans="1:45" s="44" customFormat="1" ht="24.75" customHeight="1">
      <c r="A9" s="42" t="s">
        <v>2</v>
      </c>
      <c r="B9" s="46">
        <f>C9+D9+E9</f>
        <v>-335814.21</v>
      </c>
      <c r="C9" s="43">
        <f>'свод недоимки .'!D5</f>
        <v>-77424.409999999989</v>
      </c>
      <c r="D9" s="43">
        <f>'свод недоимки .'!C5</f>
        <v>-36133.30000000001</v>
      </c>
      <c r="E9" s="43">
        <f>'свод недоимки .'!E5</f>
        <v>-222256.50000000003</v>
      </c>
      <c r="F9" s="43">
        <f t="shared" si="1"/>
        <v>-52028.43</v>
      </c>
      <c r="G9" s="43">
        <f>[4]рАБОТ!$F$32</f>
        <v>-4817.5</v>
      </c>
      <c r="H9" s="43">
        <f>[4]рАБОТ!$E$32</f>
        <v>-8355.8199999999979</v>
      </c>
      <c r="I9" s="43">
        <f>[4]рАБОТ!$G$32</f>
        <v>-38855.11</v>
      </c>
      <c r="J9" s="43">
        <f t="shared" si="2"/>
        <v>-24280.68</v>
      </c>
      <c r="K9" s="43">
        <f>[4]ПЕНС!$F$17</f>
        <v>-2430.4300000000003</v>
      </c>
      <c r="L9" s="43">
        <f>[4]ПЕНС!$E$17</f>
        <v>-11650.48</v>
      </c>
      <c r="M9" s="43">
        <f>[4]ПЕНС!$G$17</f>
        <v>-10199.77</v>
      </c>
      <c r="N9" s="43">
        <f t="shared" si="3"/>
        <v>-82201.540000000023</v>
      </c>
      <c r="O9" s="43">
        <f>[4]НЕРАБ!$E$37</f>
        <v>-1438.6399999999996</v>
      </c>
      <c r="P9" s="43">
        <f>[4]НЕРАБ!$F$37</f>
        <v>-14278.430000000002</v>
      </c>
      <c r="Q9" s="43">
        <f>[4]НЕРАБ!$G$37</f>
        <v>-66484.470000000016</v>
      </c>
      <c r="R9" s="43">
        <f t="shared" si="4"/>
        <v>-95726.6</v>
      </c>
      <c r="S9" s="43">
        <f>[4]НЕРПОЖ!$F$65</f>
        <v>-12793.010000000002</v>
      </c>
      <c r="T9" s="43">
        <f>[4]НЕРПОЖ!$E$65</f>
        <v>-3982.6300000000006</v>
      </c>
      <c r="U9" s="43">
        <f>[4]НЕРПОЖ!$G$65</f>
        <v>-78950.960000000006</v>
      </c>
      <c r="V9" s="43">
        <f t="shared" si="5"/>
        <v>13751.16</v>
      </c>
      <c r="W9" s="43">
        <f>[5]осужденные!$D$9</f>
        <v>332.15</v>
      </c>
      <c r="X9" s="43">
        <f>[5]осужденные!$F$9</f>
        <v>24.39</v>
      </c>
      <c r="Y9" s="43">
        <f>[5]осужденные!$E$9</f>
        <v>13394.619999999999</v>
      </c>
      <c r="Z9" s="43">
        <f t="shared" si="6"/>
        <v>8313.66</v>
      </c>
      <c r="AA9" s="43">
        <f>[5]Умершие!$D$10</f>
        <v>202.58</v>
      </c>
      <c r="AB9" s="43">
        <f>[5]Умершие!$F$10</f>
        <v>269.10000000000002</v>
      </c>
      <c r="AC9" s="43">
        <f>[5]Умершие!$E$10</f>
        <v>7841.98</v>
      </c>
      <c r="AD9" s="43">
        <f t="shared" si="7"/>
        <v>-514.07000000000005</v>
      </c>
      <c r="AE9" s="43">
        <v>0</v>
      </c>
      <c r="AF9" s="43">
        <v>0</v>
      </c>
      <c r="AG9" s="43">
        <f>'[4]не снятые'!$G$5</f>
        <v>-514.07000000000005</v>
      </c>
      <c r="AH9" s="43">
        <f t="shared" si="8"/>
        <v>0</v>
      </c>
      <c r="AI9" s="43"/>
      <c r="AJ9" s="43"/>
      <c r="AK9" s="43"/>
      <c r="AL9" s="43">
        <f t="shared" si="9"/>
        <v>0</v>
      </c>
      <c r="AM9" s="43">
        <v>0</v>
      </c>
      <c r="AN9" s="43">
        <v>0</v>
      </c>
      <c r="AO9" s="43">
        <v>0</v>
      </c>
      <c r="AP9" s="43">
        <f t="shared" si="10"/>
        <v>-55209.049999999988</v>
      </c>
      <c r="AQ9" s="43">
        <f>[4]мк!$F$96</f>
        <v>-42151.029999999992</v>
      </c>
      <c r="AR9" s="43">
        <f>[4]мк!$E$96</f>
        <v>-10393.679999999998</v>
      </c>
      <c r="AS9" s="43">
        <f>[4]мк!$G$96</f>
        <v>-2664.34</v>
      </c>
    </row>
    <row r="10" spans="1:45" s="44" customFormat="1" ht="24.75" customHeight="1">
      <c r="A10" s="42" t="s">
        <v>3</v>
      </c>
      <c r="B10" s="46">
        <f t="shared" si="0"/>
        <v>-88755.840000000011</v>
      </c>
      <c r="C10" s="43">
        <f>'свод недоимки .'!D4</f>
        <v>-23418.880000000016</v>
      </c>
      <c r="D10" s="43">
        <f>'свод недоимки .'!C4</f>
        <v>-16638.519999999997</v>
      </c>
      <c r="E10" s="43">
        <f>'свод недоимки .'!E4</f>
        <v>-48698.44</v>
      </c>
      <c r="F10" s="43">
        <f t="shared" si="1"/>
        <v>-9298.77</v>
      </c>
      <c r="G10" s="43">
        <f>'[6]Работающие '!$F$14</f>
        <v>-1985.4</v>
      </c>
      <c r="H10" s="43">
        <f>'[6]Работающие '!$E$14</f>
        <v>-1168.1500000000001</v>
      </c>
      <c r="I10" s="43">
        <f>'[6]Работающие '!$G$14</f>
        <v>-6145.2199999999993</v>
      </c>
      <c r="J10" s="43">
        <f t="shared" si="2"/>
        <v>-1066.1600000000001</v>
      </c>
      <c r="K10" s="43">
        <f>'[6]Пенсионеры '!$D$8</f>
        <v>-576.57000000000005</v>
      </c>
      <c r="L10" s="43">
        <f>'[6]Пенсионеры '!$E$8</f>
        <v>-489.59000000000003</v>
      </c>
      <c r="M10" s="43">
        <v>0</v>
      </c>
      <c r="N10" s="43">
        <f t="shared" si="3"/>
        <v>-22903.43</v>
      </c>
      <c r="O10" s="43">
        <f>'[6]Не работающие '!$F$36</f>
        <v>-6353.0600000000013</v>
      </c>
      <c r="P10" s="43">
        <f>'[6]Не работающие '!$E$36</f>
        <v>-3086.76</v>
      </c>
      <c r="Q10" s="43">
        <f>'[6]Не работающие '!$G$36</f>
        <v>-13463.61</v>
      </c>
      <c r="R10" s="43">
        <f t="shared" si="4"/>
        <v>-45241.61</v>
      </c>
      <c r="S10" s="43">
        <f>'[6]Не проживающие'!$F$62</f>
        <v>-11760.009999999998</v>
      </c>
      <c r="T10" s="43">
        <f>'[6]Не проживающие'!$E$62</f>
        <v>-6688.2100000000009</v>
      </c>
      <c r="U10" s="43">
        <f>'[6]Не проживающие'!$G$62</f>
        <v>-26793.39</v>
      </c>
      <c r="V10" s="43">
        <f t="shared" si="5"/>
        <v>-5693.5999999999995</v>
      </c>
      <c r="W10" s="43">
        <f>[6]Осужденные!$D$6</f>
        <v>-2545.91</v>
      </c>
      <c r="X10" s="43">
        <v>0</v>
      </c>
      <c r="Y10" s="43">
        <f>[6]Осужденные!$E$6</f>
        <v>-3147.6899999999996</v>
      </c>
      <c r="Z10" s="43">
        <f t="shared" si="6"/>
        <v>0</v>
      </c>
      <c r="AA10" s="43">
        <v>0</v>
      </c>
      <c r="AB10" s="43">
        <v>0</v>
      </c>
      <c r="AC10" s="43">
        <v>0</v>
      </c>
      <c r="AD10" s="43">
        <f t="shared" si="7"/>
        <v>0</v>
      </c>
      <c r="AE10" s="43">
        <v>0</v>
      </c>
      <c r="AF10" s="43">
        <v>0</v>
      </c>
      <c r="AG10" s="43">
        <v>0</v>
      </c>
      <c r="AH10" s="43">
        <f t="shared" si="8"/>
        <v>0</v>
      </c>
      <c r="AI10" s="43"/>
      <c r="AJ10" s="43"/>
      <c r="AK10" s="43"/>
      <c r="AL10" s="43">
        <f t="shared" si="9"/>
        <v>-5123.84</v>
      </c>
      <c r="AM10" s="43">
        <f>'[6]Не существующие земли'!$F$31</f>
        <v>-492.26</v>
      </c>
      <c r="AN10" s="43">
        <f>'[6]Не существующие земли'!$E$31</f>
        <v>-4631.58</v>
      </c>
      <c r="AO10" s="43">
        <v>0</v>
      </c>
      <c r="AP10" s="43">
        <f t="shared" si="10"/>
        <v>-843.05000000000007</v>
      </c>
      <c r="AQ10" s="43">
        <f>[6]МК!$E$9</f>
        <v>-609.59</v>
      </c>
      <c r="AR10" s="43">
        <f>[6]МК!$D$9</f>
        <v>-233.46</v>
      </c>
      <c r="AS10" s="43">
        <v>0</v>
      </c>
    </row>
    <row r="11" spans="1:45" s="44" customFormat="1" ht="24.75" customHeight="1">
      <c r="A11" s="42" t="s">
        <v>4</v>
      </c>
      <c r="B11" s="46">
        <f t="shared" si="0"/>
        <v>-135711.60000000003</v>
      </c>
      <c r="C11" s="43">
        <f>'свод недоимки .'!D6</f>
        <v>-28169.110000000015</v>
      </c>
      <c r="D11" s="43">
        <f>'свод недоимки .'!C6</f>
        <v>-10298.119999999997</v>
      </c>
      <c r="E11" s="43">
        <f>'свод недоимки .'!E6</f>
        <v>-97244.370000000039</v>
      </c>
      <c r="F11" s="43">
        <f>G11+H11+I11</f>
        <v>-4313.05</v>
      </c>
      <c r="G11" s="43">
        <v>-312.38</v>
      </c>
      <c r="H11" s="43">
        <v>-76.27</v>
      </c>
      <c r="I11" s="43">
        <v>-3924.4</v>
      </c>
      <c r="J11" s="43">
        <f t="shared" si="2"/>
        <v>-8482.07</v>
      </c>
      <c r="K11" s="43">
        <f>[7]Пенсионеры!$F$9</f>
        <v>0</v>
      </c>
      <c r="L11" s="43">
        <f>[7]Пенсионеры!$E$9</f>
        <v>-83</v>
      </c>
      <c r="M11" s="43">
        <f>[7]Пенсионеры!$G$9</f>
        <v>-8399.07</v>
      </c>
      <c r="N11" s="43">
        <f t="shared" si="3"/>
        <v>-28009.559999999998</v>
      </c>
      <c r="O11" s="43">
        <f>'[7]Не работающие '!$E$23</f>
        <v>-476.38</v>
      </c>
      <c r="P11" s="43">
        <f>'[7]Не работающие '!$D$23</f>
        <v>-1580.6</v>
      </c>
      <c r="Q11" s="43">
        <f>'[7]Не работающие '!$F$23</f>
        <v>-25952.579999999998</v>
      </c>
      <c r="R11" s="43">
        <f t="shared" si="4"/>
        <v>-22935.07</v>
      </c>
      <c r="S11" s="43">
        <f>'[7]Не проживающие'!$E$22</f>
        <v>-4905.4399999999996</v>
      </c>
      <c r="T11" s="43">
        <f>'[7]Не проживающие'!$D$22</f>
        <v>-435.04999999999995</v>
      </c>
      <c r="U11" s="43">
        <f>'[7]Не проживающие'!$F$22</f>
        <v>-17594.580000000002</v>
      </c>
      <c r="V11" s="43">
        <f t="shared" si="5"/>
        <v>-3260.11</v>
      </c>
      <c r="W11" s="43">
        <f>[7]Осужденные!$E$4</f>
        <v>-224.11</v>
      </c>
      <c r="X11" s="43">
        <f>[7]Осужденные!$D$4</f>
        <v>-89.18</v>
      </c>
      <c r="Y11" s="43">
        <f>[7]Осужденные!$F$4</f>
        <v>-2946.82</v>
      </c>
      <c r="Z11" s="43">
        <f t="shared" si="6"/>
        <v>0</v>
      </c>
      <c r="AA11" s="43">
        <v>0</v>
      </c>
      <c r="AB11" s="43">
        <v>0</v>
      </c>
      <c r="AC11" s="43">
        <v>0</v>
      </c>
      <c r="AD11" s="43">
        <f t="shared" si="7"/>
        <v>-49161.290000000008</v>
      </c>
      <c r="AE11" s="43">
        <f>'[7]Не снятые'!$F$85</f>
        <v>-14813.170000000006</v>
      </c>
      <c r="AF11" s="43">
        <f>'[7]Не снятые'!$E$85</f>
        <v>-4770.0600000000013</v>
      </c>
      <c r="AG11" s="43">
        <f>'[7]Не снятые'!$G$85</f>
        <v>-29578.059999999998</v>
      </c>
      <c r="AH11" s="43">
        <f t="shared" si="8"/>
        <v>0</v>
      </c>
      <c r="AI11" s="43"/>
      <c r="AJ11" s="43"/>
      <c r="AK11" s="43"/>
      <c r="AL11" s="43">
        <f t="shared" si="9"/>
        <v>-282</v>
      </c>
      <c r="AM11" s="43">
        <f>'[7]Не существующие объекты'!$E$9</f>
        <v>-0.66999999999999993</v>
      </c>
      <c r="AN11" s="43">
        <f>'[7]Не существующие объекты'!$D$9</f>
        <v>-281.33</v>
      </c>
      <c r="AO11" s="43">
        <f>'[7]Не существующие объекты'!$F$9</f>
        <v>0</v>
      </c>
      <c r="AP11" s="43">
        <f t="shared" si="10"/>
        <v>-7889.0600000000013</v>
      </c>
      <c r="AQ11" s="43">
        <f>[7]МК!$E$39</f>
        <v>-5773.1200000000008</v>
      </c>
      <c r="AR11" s="43">
        <f>[7]МК!$D$39</f>
        <v>-2115.94</v>
      </c>
      <c r="AS11" s="43">
        <f>[7]МК!$F$39</f>
        <v>0</v>
      </c>
    </row>
    <row r="12" spans="1:45" s="44" customFormat="1" ht="24.75" customHeight="1">
      <c r="A12" s="45" t="s">
        <v>5</v>
      </c>
      <c r="B12" s="47">
        <f t="shared" si="0"/>
        <v>-96772.10000000002</v>
      </c>
      <c r="C12" s="43">
        <f>'свод недоимки .'!D2</f>
        <v>-17172.96000000001</v>
      </c>
      <c r="D12" s="43">
        <f>'свод недоимки .'!C2</f>
        <v>-11762.79</v>
      </c>
      <c r="E12" s="43">
        <f>'свод недоимки .'!E2</f>
        <v>-67836.350000000006</v>
      </c>
      <c r="F12" s="43">
        <f>G12+H12+I12</f>
        <v>0</v>
      </c>
      <c r="G12" s="43">
        <v>0</v>
      </c>
      <c r="H12" s="43"/>
      <c r="I12" s="43"/>
      <c r="J12" s="43">
        <f t="shared" si="2"/>
        <v>-2937.1</v>
      </c>
      <c r="K12" s="43">
        <f>[8]пенсионеры!$E$8</f>
        <v>0</v>
      </c>
      <c r="L12" s="43">
        <f>[8]пенсионеры!$D$8</f>
        <v>-254.92000000000002</v>
      </c>
      <c r="M12" s="43">
        <f>[8]пенсионеры!$F$8</f>
        <v>-2682.18</v>
      </c>
      <c r="N12" s="43">
        <f t="shared" si="3"/>
        <v>-37722.17</v>
      </c>
      <c r="O12" s="43">
        <f>'[8]не работ'!$E$29</f>
        <v>-2482.9</v>
      </c>
      <c r="P12" s="43">
        <f>'[8]не работ'!$D$29</f>
        <v>-2161.85</v>
      </c>
      <c r="Q12" s="43">
        <f>'[8]не работ'!$F$29</f>
        <v>-33077.42</v>
      </c>
      <c r="R12" s="43">
        <f t="shared" si="4"/>
        <v>-40333.590000000011</v>
      </c>
      <c r="S12" s="43">
        <f>[8]непрожив!$E$106</f>
        <v>-11086.040000000003</v>
      </c>
      <c r="T12" s="43">
        <f>[8]непрожив!$D$106</f>
        <v>-6476.1600000000017</v>
      </c>
      <c r="U12" s="43">
        <f>[8]непрожив!$F$106</f>
        <v>-22771.390000000003</v>
      </c>
      <c r="V12" s="43">
        <f t="shared" si="5"/>
        <v>-2334.8900000000003</v>
      </c>
      <c r="W12" s="43">
        <v>0</v>
      </c>
      <c r="X12" s="43">
        <v>0</v>
      </c>
      <c r="Y12" s="43">
        <f>[8]ИТК!$F$3</f>
        <v>-2334.8900000000003</v>
      </c>
      <c r="Z12" s="43">
        <f t="shared" si="6"/>
        <v>-429.98</v>
      </c>
      <c r="AA12" s="43">
        <v>0</v>
      </c>
      <c r="AB12" s="43">
        <v>0</v>
      </c>
      <c r="AC12" s="43">
        <f>[8]умершие!$F$3</f>
        <v>-429.98</v>
      </c>
      <c r="AD12" s="43">
        <f t="shared" si="7"/>
        <v>-5466.2199999999993</v>
      </c>
      <c r="AE12" s="43">
        <f>[8]уплач!$E$40</f>
        <v>-2365.4499999999994</v>
      </c>
      <c r="AF12" s="43">
        <f>[8]уплач!$D$40</f>
        <v>-1926.54</v>
      </c>
      <c r="AG12" s="43">
        <f>[8]уплач!$F$40</f>
        <v>-1174.23</v>
      </c>
      <c r="AH12" s="43">
        <f t="shared" si="8"/>
        <v>0</v>
      </c>
      <c r="AI12" s="43"/>
      <c r="AJ12" s="43"/>
      <c r="AK12" s="43"/>
      <c r="AL12" s="43">
        <f t="shared" si="9"/>
        <v>0</v>
      </c>
      <c r="AM12" s="43">
        <v>0</v>
      </c>
      <c r="AN12" s="43">
        <v>0</v>
      </c>
      <c r="AO12" s="43">
        <v>0</v>
      </c>
      <c r="AP12" s="43">
        <f t="shared" si="10"/>
        <v>0</v>
      </c>
      <c r="AQ12" s="43">
        <v>0</v>
      </c>
      <c r="AR12" s="43">
        <v>0</v>
      </c>
      <c r="AS12" s="43">
        <v>0</v>
      </c>
    </row>
    <row r="13" spans="1:45" s="44" customFormat="1" ht="24.75" customHeight="1">
      <c r="A13" s="42" t="s">
        <v>7</v>
      </c>
      <c r="B13" s="46">
        <f t="shared" si="0"/>
        <v>-38968.689999999995</v>
      </c>
      <c r="C13" s="43">
        <f>'свод недоимки .'!D7</f>
        <v>-2.81</v>
      </c>
      <c r="D13" s="43">
        <f>'свод недоимки .'!C7</f>
        <v>-8391.06</v>
      </c>
      <c r="E13" s="43">
        <f>'свод недоимки .'!E7</f>
        <v>-30574.819999999996</v>
      </c>
      <c r="F13" s="43">
        <f t="shared" si="1"/>
        <v>-14.05</v>
      </c>
      <c r="G13" s="43">
        <f>[9]работающие!$E$4</f>
        <v>-2.81</v>
      </c>
      <c r="H13" s="43">
        <f>[9]работающие!$E$4</f>
        <v>-2.81</v>
      </c>
      <c r="I13" s="43">
        <f>[9]работающие!$F$4</f>
        <v>-8.43</v>
      </c>
      <c r="J13" s="43">
        <f t="shared" si="2"/>
        <v>-3409.2</v>
      </c>
      <c r="K13" s="43">
        <f>[9]пенсия!$E$3</f>
        <v>0</v>
      </c>
      <c r="L13" s="43">
        <v>0</v>
      </c>
      <c r="M13" s="43">
        <f>[9]пенсия!$F$2</f>
        <v>-3409.2</v>
      </c>
      <c r="N13" s="43">
        <f t="shared" si="3"/>
        <v>-4954.72</v>
      </c>
      <c r="O13" s="43">
        <v>0</v>
      </c>
      <c r="P13" s="43">
        <v>0</v>
      </c>
      <c r="Q13" s="43">
        <f>'[9]не работающие'!$F$7</f>
        <v>-4954.72</v>
      </c>
      <c r="R13" s="43">
        <f t="shared" si="4"/>
        <v>-29903.96</v>
      </c>
      <c r="S13" s="43">
        <f>[9]непроживающие!$E$24</f>
        <v>0</v>
      </c>
      <c r="T13" s="43">
        <f>[9]непроживающие!$D$24</f>
        <v>-8389.66</v>
      </c>
      <c r="U13" s="43">
        <f>[9]непроживающие!$F$24</f>
        <v>-21514.3</v>
      </c>
      <c r="V13" s="43">
        <f t="shared" si="5"/>
        <v>-688.17</v>
      </c>
      <c r="W13" s="43">
        <f>[9]осужденные!$D$2</f>
        <v>0</v>
      </c>
      <c r="X13" s="43">
        <v>0</v>
      </c>
      <c r="Y13" s="43">
        <f>[9]осужденные!$F$2</f>
        <v>-688.17</v>
      </c>
      <c r="Z13" s="43">
        <f t="shared" si="6"/>
        <v>0</v>
      </c>
      <c r="AA13" s="43">
        <v>0</v>
      </c>
      <c r="AB13" s="43">
        <v>0</v>
      </c>
      <c r="AC13" s="43">
        <v>0</v>
      </c>
      <c r="AD13" s="43">
        <f t="shared" si="7"/>
        <v>0</v>
      </c>
      <c r="AE13" s="43">
        <v>0</v>
      </c>
      <c r="AF13" s="43">
        <v>0</v>
      </c>
      <c r="AG13" s="43">
        <v>0</v>
      </c>
      <c r="AH13" s="43">
        <f t="shared" si="8"/>
        <v>0</v>
      </c>
      <c r="AI13" s="43"/>
      <c r="AJ13" s="43"/>
      <c r="AK13" s="43"/>
      <c r="AL13" s="43">
        <f t="shared" si="9"/>
        <v>0</v>
      </c>
      <c r="AM13" s="43">
        <v>0</v>
      </c>
      <c r="AN13" s="43">
        <v>0</v>
      </c>
      <c r="AO13" s="43">
        <v>0</v>
      </c>
      <c r="AP13" s="43">
        <f t="shared" si="10"/>
        <v>0</v>
      </c>
      <c r="AQ13" s="43">
        <v>0</v>
      </c>
      <c r="AR13" s="43">
        <v>0</v>
      </c>
      <c r="AS13" s="43">
        <v>0</v>
      </c>
    </row>
    <row r="14" spans="1:45" s="44" customFormat="1" ht="36" customHeight="1">
      <c r="A14" s="22" t="s">
        <v>23</v>
      </c>
      <c r="B14" s="22">
        <f>SUM(B5:B13)</f>
        <v>-4149796.3099999977</v>
      </c>
      <c r="C14" s="22">
        <f t="shared" ref="C14:M14" si="11">SUM(C5:C13)</f>
        <v>-1243672.0799999994</v>
      </c>
      <c r="D14" s="22">
        <f t="shared" si="11"/>
        <v>-693606.34999999951</v>
      </c>
      <c r="E14" s="22">
        <f t="shared" si="11"/>
        <v>-2212517.88</v>
      </c>
      <c r="F14" s="22">
        <f t="shared" si="11"/>
        <v>-122465.12000000001</v>
      </c>
      <c r="G14" s="22">
        <f t="shared" si="11"/>
        <v>-20792.990000000002</v>
      </c>
      <c r="H14" s="22">
        <f t="shared" si="11"/>
        <v>-15181.139999999998</v>
      </c>
      <c r="I14" s="22">
        <f t="shared" si="11"/>
        <v>-86490.989999999991</v>
      </c>
      <c r="J14" s="22">
        <f t="shared" si="11"/>
        <v>-109534.45000000003</v>
      </c>
      <c r="K14" s="22">
        <f t="shared" si="11"/>
        <v>-8420.8900000000012</v>
      </c>
      <c r="L14" s="22">
        <f t="shared" si="11"/>
        <v>-31971.54</v>
      </c>
      <c r="M14" s="22">
        <f t="shared" si="11"/>
        <v>-69142.02</v>
      </c>
      <c r="N14" s="22">
        <f>SUM(N5:N13)</f>
        <v>-488879.09999999992</v>
      </c>
      <c r="O14" s="22">
        <f>SUM(O5:O13)</f>
        <v>-84681.95</v>
      </c>
      <c r="P14" s="22">
        <f>SUM(P5:P13)</f>
        <v>-81985.799999999974</v>
      </c>
      <c r="Q14" s="22">
        <f>SUM(Q5:Q13)</f>
        <v>-322211.34999999992</v>
      </c>
      <c r="R14" s="22">
        <f t="shared" si="4"/>
        <v>-689092.40000000014</v>
      </c>
      <c r="S14" s="22">
        <f>SUM(S5:S13)</f>
        <v>-167002.87000000002</v>
      </c>
      <c r="T14" s="22">
        <f>SUM(T5:T13)</f>
        <v>-98974.630000000034</v>
      </c>
      <c r="U14" s="22">
        <f>SUM(U5:U13)</f>
        <v>-423114.9</v>
      </c>
      <c r="V14" s="22">
        <f t="shared" si="5"/>
        <v>-49735.679999999993</v>
      </c>
      <c r="W14" s="22">
        <f>SUM(W5:W13)</f>
        <v>-10958.960000000001</v>
      </c>
      <c r="X14" s="22">
        <f>SUM(X5:X13)</f>
        <v>-5256.96</v>
      </c>
      <c r="Y14" s="22">
        <f>SUM(Y5:Y13)</f>
        <v>-33519.759999999995</v>
      </c>
      <c r="Z14" s="22">
        <f t="shared" si="6"/>
        <v>-6247.8600000000006</v>
      </c>
      <c r="AA14" s="22">
        <f>SUM(AA5:AA13)</f>
        <v>-1409.42</v>
      </c>
      <c r="AB14" s="22">
        <f>SUM(AB5:AB13)</f>
        <v>-1238.9499999999998</v>
      </c>
      <c r="AC14" s="22">
        <f>SUM(AC5:AC13)</f>
        <v>-3599.4900000000002</v>
      </c>
      <c r="AD14" s="22">
        <f t="shared" si="7"/>
        <v>-115342.72000000003</v>
      </c>
      <c r="AE14" s="22">
        <f>SUM(AE5:AE13)</f>
        <v>-33988.990000000013</v>
      </c>
      <c r="AF14" s="22">
        <f>SUM(AF5:AF13)</f>
        <v>-20132.73</v>
      </c>
      <c r="AG14" s="22">
        <f>SUM(AG5:AG13)</f>
        <v>-61221.000000000007</v>
      </c>
      <c r="AH14" s="22">
        <f t="shared" si="8"/>
        <v>0</v>
      </c>
      <c r="AI14" s="22"/>
      <c r="AJ14" s="22"/>
      <c r="AK14" s="22"/>
      <c r="AL14" s="43">
        <f t="shared" si="9"/>
        <v>-5405.84</v>
      </c>
      <c r="AM14" s="43">
        <f>SUM(AM5:AM13)</f>
        <v>-492.93</v>
      </c>
      <c r="AN14" s="43">
        <f>SUM(AN5:AN13)</f>
        <v>-4912.91</v>
      </c>
      <c r="AO14" s="43">
        <f>SUM(AO5:AO13)</f>
        <v>0</v>
      </c>
      <c r="AP14" s="43">
        <f t="shared" si="10"/>
        <v>-79324.679999999993</v>
      </c>
      <c r="AQ14" s="43">
        <f>SUM(AQ5:AQ13)</f>
        <v>-59570.169999999991</v>
      </c>
      <c r="AR14" s="43">
        <f>SUM(AR5:AR13)</f>
        <v>-17090.169999999998</v>
      </c>
      <c r="AS14" s="43">
        <f>SUM(AS5:AS13)</f>
        <v>-2664.34</v>
      </c>
    </row>
    <row r="15" spans="1:45" s="44" customFormat="1"/>
    <row r="16" spans="1:45" s="44" customFormat="1"/>
    <row r="17" s="44" customFormat="1"/>
    <row r="18" s="44" customFormat="1"/>
    <row r="19" s="44" customFormat="1"/>
  </sheetData>
  <mergeCells count="23">
    <mergeCell ref="AQ3:AS3"/>
    <mergeCell ref="AP3:AP4"/>
    <mergeCell ref="A2:M2"/>
    <mergeCell ref="AA3:AC3"/>
    <mergeCell ref="Z3:Z4"/>
    <mergeCell ref="AE3:AG3"/>
    <mergeCell ref="AD3:AD4"/>
    <mergeCell ref="AI3:AK3"/>
    <mergeCell ref="AM3:AO3"/>
    <mergeCell ref="AL3:AL4"/>
    <mergeCell ref="K3:M3"/>
    <mergeCell ref="N3:N4"/>
    <mergeCell ref="O3:Q3"/>
    <mergeCell ref="S3:U3"/>
    <mergeCell ref="R3:R4"/>
    <mergeCell ref="W3:Y3"/>
    <mergeCell ref="V3:V4"/>
    <mergeCell ref="A3:A4"/>
    <mergeCell ref="C3:E3"/>
    <mergeCell ref="B3:B4"/>
    <mergeCell ref="F3:F4"/>
    <mergeCell ref="G3:I3"/>
    <mergeCell ref="J3:J4"/>
  </mergeCells>
  <pageMargins left="0.7" right="0.7" top="0.75" bottom="0.75" header="0.3" footer="0.3"/>
  <pageSetup paperSize="9" scale="2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7" sqref="F7"/>
    </sheetView>
  </sheetViews>
  <sheetFormatPr defaultRowHeight="15"/>
  <cols>
    <col min="1" max="1" width="3.85546875" customWidth="1"/>
    <col min="2" max="2" width="20.85546875" customWidth="1"/>
    <col min="3" max="3" width="11" customWidth="1"/>
    <col min="4" max="4" width="12.28515625" customWidth="1"/>
    <col min="5" max="5" width="12.7109375" customWidth="1"/>
    <col min="6" max="6" width="15" customWidth="1"/>
    <col min="7" max="7" width="13.5703125" customWidth="1"/>
  </cols>
  <sheetData>
    <row r="1" spans="1:7" ht="45">
      <c r="A1" s="4" t="s">
        <v>25</v>
      </c>
      <c r="B1" s="5" t="s">
        <v>26</v>
      </c>
      <c r="C1" s="15" t="s">
        <v>11</v>
      </c>
      <c r="D1" s="15" t="s">
        <v>27</v>
      </c>
      <c r="E1" s="16" t="s">
        <v>12</v>
      </c>
      <c r="F1" s="5" t="s">
        <v>28</v>
      </c>
      <c r="G1" s="6" t="s">
        <v>29</v>
      </c>
    </row>
    <row r="2" spans="1:7">
      <c r="A2" s="7">
        <v>1</v>
      </c>
      <c r="B2" s="7" t="s">
        <v>30</v>
      </c>
      <c r="C2" s="7">
        <v>-11762.79</v>
      </c>
      <c r="D2" s="7">
        <v>-17172.96000000001</v>
      </c>
      <c r="E2" s="3">
        <v>-67836.350000000006</v>
      </c>
      <c r="F2" s="1">
        <v>-96772.100000000064</v>
      </c>
      <c r="G2" s="2">
        <v>206</v>
      </c>
    </row>
    <row r="3" spans="1:7">
      <c r="A3" s="7">
        <v>2</v>
      </c>
      <c r="B3" s="7" t="s">
        <v>31</v>
      </c>
      <c r="C3" s="7">
        <v>-19447.020000000008</v>
      </c>
      <c r="D3" s="7">
        <v>-27017.530000000017</v>
      </c>
      <c r="E3" s="3">
        <v>-60956.80999999999</v>
      </c>
      <c r="F3" s="1">
        <v>-107421.36000000006</v>
      </c>
      <c r="G3" s="2">
        <v>174</v>
      </c>
    </row>
    <row r="4" spans="1:7">
      <c r="A4" s="7">
        <v>3</v>
      </c>
      <c r="B4" s="14" t="s">
        <v>32</v>
      </c>
      <c r="C4" s="7">
        <v>-16638.519999999997</v>
      </c>
      <c r="D4" s="7">
        <v>-23418.880000000016</v>
      </c>
      <c r="E4" s="3">
        <v>-48698.44</v>
      </c>
      <c r="F4" s="1">
        <v>-88755.839999999982</v>
      </c>
      <c r="G4" s="2">
        <v>143</v>
      </c>
    </row>
    <row r="5" spans="1:7">
      <c r="A5" s="7">
        <v>4</v>
      </c>
      <c r="B5" s="14" t="s">
        <v>33</v>
      </c>
      <c r="C5" s="7">
        <v>-36133.30000000001</v>
      </c>
      <c r="D5" s="7">
        <v>-77424.409999999989</v>
      </c>
      <c r="E5" s="3">
        <v>-222256.50000000003</v>
      </c>
      <c r="F5" s="1">
        <v>-335814.21000000043</v>
      </c>
      <c r="G5" s="2">
        <v>241</v>
      </c>
    </row>
    <row r="6" spans="1:7">
      <c r="A6" s="7">
        <v>5</v>
      </c>
      <c r="B6" s="14" t="s">
        <v>34</v>
      </c>
      <c r="C6" s="7">
        <v>-10298.119999999997</v>
      </c>
      <c r="D6" s="7">
        <v>-28169.110000000015</v>
      </c>
      <c r="E6" s="3">
        <v>-97244.370000000039</v>
      </c>
      <c r="F6" s="1">
        <v>-135711.59999999992</v>
      </c>
      <c r="G6" s="2">
        <v>187</v>
      </c>
    </row>
    <row r="7" spans="1:7">
      <c r="A7" s="7">
        <v>6</v>
      </c>
      <c r="B7" s="14" t="s">
        <v>35</v>
      </c>
      <c r="C7" s="7">
        <v>-8391.06</v>
      </c>
      <c r="D7" s="7">
        <v>-2.81</v>
      </c>
      <c r="E7" s="3">
        <v>-30574.819999999996</v>
      </c>
      <c r="F7" s="1">
        <v>-38968.69</v>
      </c>
      <c r="G7" s="2">
        <v>32</v>
      </c>
    </row>
    <row r="8" spans="1:7">
      <c r="A8" s="7">
        <v>7</v>
      </c>
      <c r="B8" s="14" t="s">
        <v>36</v>
      </c>
      <c r="C8" s="7">
        <v>-28322.35000000002</v>
      </c>
      <c r="D8" s="7">
        <v>-94631.31999999992</v>
      </c>
      <c r="E8" s="3">
        <v>-283532.57999999984</v>
      </c>
      <c r="F8" s="1">
        <v>-406486.25</v>
      </c>
      <c r="G8" s="2">
        <v>313</v>
      </c>
    </row>
    <row r="9" spans="1:7">
      <c r="A9" s="7">
        <v>8</v>
      </c>
      <c r="B9" s="8" t="s">
        <v>37</v>
      </c>
      <c r="C9" s="7">
        <v>-142008.57</v>
      </c>
      <c r="D9" s="7">
        <v>-148192.26999999993</v>
      </c>
      <c r="E9" s="3">
        <v>-273845.83999999997</v>
      </c>
      <c r="F9" s="1">
        <v>-564046.68000000017</v>
      </c>
      <c r="G9" s="2">
        <v>560</v>
      </c>
    </row>
    <row r="10" spans="1:7">
      <c r="A10" s="7">
        <v>9</v>
      </c>
      <c r="B10" s="8" t="s">
        <v>38</v>
      </c>
      <c r="C10" s="7">
        <v>-420604.6199999993</v>
      </c>
      <c r="D10" s="7">
        <v>-827642.78999999922</v>
      </c>
      <c r="E10" s="3">
        <v>-1127572.1700000002</v>
      </c>
      <c r="F10" s="1">
        <v>-2375819.5800000052</v>
      </c>
      <c r="G10" s="2">
        <v>1562</v>
      </c>
    </row>
    <row r="11" spans="1:7">
      <c r="A11" s="7"/>
      <c r="B11" s="7" t="s">
        <v>23</v>
      </c>
      <c r="C11" s="9">
        <f>SUM(C2:C10)</f>
        <v>-693606.34999999939</v>
      </c>
      <c r="D11" s="9">
        <f>SUM(D2:D10)</f>
        <v>-1243672.0799999991</v>
      </c>
      <c r="E11" s="10">
        <f>SUM(E2:E10)</f>
        <v>-2212517.88</v>
      </c>
      <c r="F11" s="11">
        <f>SUM(F2:F10)</f>
        <v>-4149796.3100000056</v>
      </c>
      <c r="G11" s="12">
        <f>SUM(G2:G10)</f>
        <v>3418</v>
      </c>
    </row>
    <row r="12" spans="1:7">
      <c r="G1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5"/>
  <sheetViews>
    <sheetView topLeftCell="A4" workbookViewId="0">
      <selection activeCell="D22" sqref="D22:D25"/>
    </sheetView>
  </sheetViews>
  <sheetFormatPr defaultRowHeight="15"/>
  <cols>
    <col min="1" max="1" width="3" customWidth="1"/>
    <col min="2" max="2" width="20.42578125" customWidth="1"/>
    <col min="8" max="8" width="10.140625" bestFit="1" customWidth="1"/>
    <col min="9" max="9" width="11.140625" bestFit="1" customWidth="1"/>
  </cols>
  <sheetData>
    <row r="1" spans="1:1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33" customHeight="1">
      <c r="A2" s="72" t="s">
        <v>25</v>
      </c>
      <c r="B2" s="70" t="s">
        <v>26</v>
      </c>
      <c r="C2" s="74" t="s">
        <v>42</v>
      </c>
      <c r="D2" s="75"/>
      <c r="E2" s="76"/>
      <c r="F2" s="66" t="s">
        <v>13</v>
      </c>
      <c r="G2" s="77" t="s">
        <v>41</v>
      </c>
      <c r="H2" s="78"/>
      <c r="I2" s="79"/>
      <c r="J2" s="66" t="str">
        <f>F2</f>
        <v>ВСЕГО</v>
      </c>
      <c r="K2" s="68" t="s">
        <v>40</v>
      </c>
      <c r="L2" s="68"/>
      <c r="M2" s="68"/>
      <c r="N2" s="68"/>
      <c r="O2" s="66" t="s">
        <v>40</v>
      </c>
    </row>
    <row r="3" spans="1:15">
      <c r="A3" s="73"/>
      <c r="B3" s="71"/>
      <c r="C3" s="36" t="s">
        <v>11</v>
      </c>
      <c r="D3" s="36" t="s">
        <v>27</v>
      </c>
      <c r="E3" s="35" t="s">
        <v>12</v>
      </c>
      <c r="F3" s="67"/>
      <c r="G3" s="15" t="s">
        <v>11</v>
      </c>
      <c r="H3" s="15" t="s">
        <v>27</v>
      </c>
      <c r="I3" s="34" t="s">
        <v>12</v>
      </c>
      <c r="J3" s="67"/>
      <c r="K3" s="5" t="s">
        <v>11</v>
      </c>
      <c r="L3" s="5" t="s">
        <v>27</v>
      </c>
      <c r="M3" s="33" t="s">
        <v>12</v>
      </c>
      <c r="N3" s="2" t="str">
        <f>I3</f>
        <v>ТН</v>
      </c>
      <c r="O3" s="67"/>
    </row>
    <row r="4" spans="1:15">
      <c r="A4" s="32">
        <v>1</v>
      </c>
      <c r="B4" s="24" t="s">
        <v>30</v>
      </c>
      <c r="C4" s="30">
        <v>13</v>
      </c>
      <c r="D4" s="29">
        <v>72</v>
      </c>
      <c r="E4" s="28">
        <v>17</v>
      </c>
      <c r="F4" s="27">
        <f t="shared" ref="F4:F13" si="0">C4+D4+E4</f>
        <v>102</v>
      </c>
      <c r="G4" s="37">
        <v>11.763</v>
      </c>
      <c r="H4" s="37">
        <v>17.172999999999998</v>
      </c>
      <c r="I4" s="37">
        <v>67.835999999999999</v>
      </c>
      <c r="J4" s="26">
        <f t="shared" ref="J4:J13" si="1">G4+H4+I4</f>
        <v>96.771999999999991</v>
      </c>
      <c r="K4" s="25">
        <f t="shared" ref="K4:K13" si="2">G4-C4</f>
        <v>-1.2370000000000001</v>
      </c>
      <c r="L4" s="25">
        <f t="shared" ref="L4:L13" si="3">H4-D4</f>
        <v>-54.826999999999998</v>
      </c>
      <c r="M4" s="25">
        <f t="shared" ref="M4:M13" si="4">I4-E4</f>
        <v>50.835999999999999</v>
      </c>
      <c r="N4" s="25">
        <f t="shared" ref="N4:N13" si="5">I4-E4</f>
        <v>50.835999999999999</v>
      </c>
      <c r="O4" s="18">
        <f t="shared" ref="O4:O13" si="6">J4-F4</f>
        <v>-5.2280000000000086</v>
      </c>
    </row>
    <row r="5" spans="1:15">
      <c r="A5" s="32">
        <v>2</v>
      </c>
      <c r="B5" s="24" t="s">
        <v>31</v>
      </c>
      <c r="C5" s="30">
        <v>20</v>
      </c>
      <c r="D5" s="29">
        <v>71</v>
      </c>
      <c r="E5" s="28">
        <v>27</v>
      </c>
      <c r="F5" s="27">
        <f t="shared" si="0"/>
        <v>118</v>
      </c>
      <c r="G5" s="37">
        <v>19.446999999999999</v>
      </c>
      <c r="H5" s="37">
        <v>27.018000000000001</v>
      </c>
      <c r="I5" s="37">
        <v>60.957000000000001</v>
      </c>
      <c r="J5" s="26">
        <f t="shared" si="1"/>
        <v>107.422</v>
      </c>
      <c r="K5" s="25">
        <f t="shared" si="2"/>
        <v>-0.55300000000000082</v>
      </c>
      <c r="L5" s="25">
        <f t="shared" si="3"/>
        <v>-43.981999999999999</v>
      </c>
      <c r="M5" s="25">
        <f t="shared" si="4"/>
        <v>33.957000000000001</v>
      </c>
      <c r="N5" s="25">
        <f t="shared" si="5"/>
        <v>33.957000000000001</v>
      </c>
      <c r="O5" s="18">
        <f t="shared" si="6"/>
        <v>-10.578000000000003</v>
      </c>
    </row>
    <row r="6" spans="1:15">
      <c r="A6" s="32">
        <v>3</v>
      </c>
      <c r="B6" s="24" t="s">
        <v>32</v>
      </c>
      <c r="C6" s="30">
        <v>18</v>
      </c>
      <c r="D6" s="29">
        <v>50</v>
      </c>
      <c r="E6" s="28">
        <v>26</v>
      </c>
      <c r="F6" s="27">
        <f t="shared" si="0"/>
        <v>94</v>
      </c>
      <c r="G6" s="37">
        <v>16.638500000000001</v>
      </c>
      <c r="H6" s="37">
        <v>23.419</v>
      </c>
      <c r="I6" s="37">
        <v>48.698</v>
      </c>
      <c r="J6" s="26">
        <f t="shared" si="1"/>
        <v>88.755500000000012</v>
      </c>
      <c r="K6" s="25">
        <f t="shared" si="2"/>
        <v>-1.3614999999999995</v>
      </c>
      <c r="L6" s="25">
        <f t="shared" si="3"/>
        <v>-26.581</v>
      </c>
      <c r="M6" s="25">
        <f t="shared" si="4"/>
        <v>22.698</v>
      </c>
      <c r="N6" s="25">
        <f t="shared" si="5"/>
        <v>22.698</v>
      </c>
      <c r="O6" s="18">
        <f t="shared" si="6"/>
        <v>-5.2444999999999879</v>
      </c>
    </row>
    <row r="7" spans="1:15">
      <c r="A7" s="32">
        <v>4</v>
      </c>
      <c r="B7" s="24" t="s">
        <v>33</v>
      </c>
      <c r="C7" s="30">
        <v>38</v>
      </c>
      <c r="D7" s="29">
        <v>219</v>
      </c>
      <c r="E7" s="28">
        <v>83</v>
      </c>
      <c r="F7" s="27">
        <f t="shared" si="0"/>
        <v>340</v>
      </c>
      <c r="G7" s="37">
        <v>36.133299999999998</v>
      </c>
      <c r="H7" s="37">
        <v>77.424000000000007</v>
      </c>
      <c r="I7" s="37">
        <v>222.25700000000001</v>
      </c>
      <c r="J7" s="26">
        <f t="shared" si="1"/>
        <v>335.8143</v>
      </c>
      <c r="K7" s="25">
        <f t="shared" si="2"/>
        <v>-1.8667000000000016</v>
      </c>
      <c r="L7" s="25">
        <f t="shared" si="3"/>
        <v>-141.57599999999999</v>
      </c>
      <c r="M7" s="25">
        <f t="shared" si="4"/>
        <v>139.25700000000001</v>
      </c>
      <c r="N7" s="25">
        <f t="shared" si="5"/>
        <v>139.25700000000001</v>
      </c>
      <c r="O7" s="18">
        <f t="shared" si="6"/>
        <v>-4.1856999999999971</v>
      </c>
    </row>
    <row r="8" spans="1:15">
      <c r="A8" s="32">
        <v>5</v>
      </c>
      <c r="B8" s="24" t="s">
        <v>34</v>
      </c>
      <c r="C8" s="30">
        <v>11</v>
      </c>
      <c r="D8" s="29">
        <v>101</v>
      </c>
      <c r="E8" s="28">
        <v>28</v>
      </c>
      <c r="F8" s="27">
        <f t="shared" si="0"/>
        <v>140</v>
      </c>
      <c r="G8" s="37">
        <v>10.2981</v>
      </c>
      <c r="H8" s="37">
        <v>28.169</v>
      </c>
      <c r="I8" s="37">
        <v>97.244</v>
      </c>
      <c r="J8" s="26">
        <f t="shared" si="1"/>
        <v>135.71109999999999</v>
      </c>
      <c r="K8" s="25">
        <f t="shared" si="2"/>
        <v>-0.70190000000000019</v>
      </c>
      <c r="L8" s="25">
        <f t="shared" si="3"/>
        <v>-72.831000000000003</v>
      </c>
      <c r="M8" s="25">
        <f t="shared" si="4"/>
        <v>69.244</v>
      </c>
      <c r="N8" s="25">
        <f t="shared" si="5"/>
        <v>69.244</v>
      </c>
      <c r="O8" s="18">
        <f t="shared" si="6"/>
        <v>-4.2889000000000124</v>
      </c>
    </row>
    <row r="9" spans="1:15">
      <c r="A9" s="32">
        <v>6</v>
      </c>
      <c r="B9" s="24" t="s">
        <v>35</v>
      </c>
      <c r="C9" s="30">
        <v>10</v>
      </c>
      <c r="D9" s="29">
        <v>43</v>
      </c>
      <c r="E9" s="28">
        <v>1</v>
      </c>
      <c r="F9" s="27">
        <f t="shared" si="0"/>
        <v>54</v>
      </c>
      <c r="G9" s="37">
        <v>8.3910599999999995</v>
      </c>
      <c r="H9" s="37">
        <v>2.81</v>
      </c>
      <c r="I9" s="37">
        <v>30.574999999999999</v>
      </c>
      <c r="J9" s="26">
        <f t="shared" si="1"/>
        <v>41.776060000000001</v>
      </c>
      <c r="K9" s="25">
        <f t="shared" si="2"/>
        <v>-1.6089400000000005</v>
      </c>
      <c r="L9" s="25">
        <f t="shared" si="3"/>
        <v>-40.19</v>
      </c>
      <c r="M9" s="25">
        <f t="shared" si="4"/>
        <v>29.574999999999999</v>
      </c>
      <c r="N9" s="25">
        <f t="shared" si="5"/>
        <v>29.574999999999999</v>
      </c>
      <c r="O9" s="18">
        <f t="shared" si="6"/>
        <v>-12.223939999999999</v>
      </c>
    </row>
    <row r="10" spans="1:15">
      <c r="A10" s="32">
        <v>7</v>
      </c>
      <c r="B10" s="24" t="s">
        <v>36</v>
      </c>
      <c r="C10" s="30">
        <v>29</v>
      </c>
      <c r="D10" s="29">
        <v>285</v>
      </c>
      <c r="E10" s="28">
        <v>97</v>
      </c>
      <c r="F10" s="27">
        <f t="shared" si="0"/>
        <v>411</v>
      </c>
      <c r="G10" s="37">
        <v>28.322399999999998</v>
      </c>
      <c r="H10" s="37">
        <v>94.631</v>
      </c>
      <c r="I10" s="37">
        <v>283.53300000000002</v>
      </c>
      <c r="J10" s="26">
        <f t="shared" si="1"/>
        <v>406.4864</v>
      </c>
      <c r="K10" s="25">
        <f t="shared" si="2"/>
        <v>-0.67760000000000176</v>
      </c>
      <c r="L10" s="25">
        <f t="shared" si="3"/>
        <v>-190.369</v>
      </c>
      <c r="M10" s="25">
        <f t="shared" si="4"/>
        <v>186.53300000000002</v>
      </c>
      <c r="N10" s="25">
        <f t="shared" si="5"/>
        <v>186.53300000000002</v>
      </c>
      <c r="O10" s="18">
        <f t="shared" si="6"/>
        <v>-4.5135999999999967</v>
      </c>
    </row>
    <row r="11" spans="1:15">
      <c r="A11" s="32">
        <v>8</v>
      </c>
      <c r="B11" s="31" t="s">
        <v>37</v>
      </c>
      <c r="C11" s="30">
        <v>148</v>
      </c>
      <c r="D11" s="29">
        <v>289</v>
      </c>
      <c r="E11" s="28">
        <v>148</v>
      </c>
      <c r="F11" s="27">
        <f t="shared" si="0"/>
        <v>585</v>
      </c>
      <c r="G11" s="37">
        <v>142.00899999999999</v>
      </c>
      <c r="H11" s="37">
        <v>148.19200000000001</v>
      </c>
      <c r="I11" s="37">
        <v>273.846</v>
      </c>
      <c r="J11" s="26">
        <f t="shared" si="1"/>
        <v>564.04700000000003</v>
      </c>
      <c r="K11" s="25">
        <f t="shared" si="2"/>
        <v>-5.9910000000000139</v>
      </c>
      <c r="L11" s="25">
        <f t="shared" si="3"/>
        <v>-140.80799999999999</v>
      </c>
      <c r="M11" s="25">
        <f t="shared" si="4"/>
        <v>125.846</v>
      </c>
      <c r="N11" s="25">
        <f t="shared" si="5"/>
        <v>125.846</v>
      </c>
      <c r="O11" s="18">
        <f t="shared" si="6"/>
        <v>-20.952999999999975</v>
      </c>
    </row>
    <row r="12" spans="1:15">
      <c r="A12" s="32">
        <v>9</v>
      </c>
      <c r="B12" s="31" t="s">
        <v>38</v>
      </c>
      <c r="C12" s="30">
        <v>439</v>
      </c>
      <c r="D12" s="29">
        <v>1165</v>
      </c>
      <c r="E12" s="28">
        <v>847</v>
      </c>
      <c r="F12" s="27">
        <f t="shared" si="0"/>
        <v>2451</v>
      </c>
      <c r="G12" s="37">
        <v>420.60500000000002</v>
      </c>
      <c r="H12" s="37">
        <v>827.64300000000003</v>
      </c>
      <c r="I12" s="37">
        <v>1127.5119999999999</v>
      </c>
      <c r="J12" s="26">
        <f t="shared" si="1"/>
        <v>2375.7600000000002</v>
      </c>
      <c r="K12" s="25">
        <f t="shared" si="2"/>
        <v>-18.394999999999982</v>
      </c>
      <c r="L12" s="25">
        <f t="shared" si="3"/>
        <v>-337.35699999999997</v>
      </c>
      <c r="M12" s="25">
        <f t="shared" si="4"/>
        <v>280.51199999999994</v>
      </c>
      <c r="N12" s="25">
        <f t="shared" si="5"/>
        <v>280.51199999999994</v>
      </c>
      <c r="O12" s="18">
        <f t="shared" si="6"/>
        <v>-75.239999999999782</v>
      </c>
    </row>
    <row r="13" spans="1:15">
      <c r="A13" s="7"/>
      <c r="B13" s="24"/>
      <c r="C13" s="22">
        <f>SUM(C4:C12)</f>
        <v>726</v>
      </c>
      <c r="D13" s="23">
        <f>SUM(D4:D12)</f>
        <v>2295</v>
      </c>
      <c r="E13" s="22">
        <f>SUM(E4:E12)</f>
        <v>1274</v>
      </c>
      <c r="F13" s="21">
        <f t="shared" si="0"/>
        <v>4295</v>
      </c>
      <c r="G13" s="39">
        <f>SUM(G4:G12)</f>
        <v>693.60735999999997</v>
      </c>
      <c r="H13" s="39">
        <f>SUM(H4:H12)</f>
        <v>1246.479</v>
      </c>
      <c r="I13" s="39">
        <f>SUM(I4:I12)</f>
        <v>2212.4580000000001</v>
      </c>
      <c r="J13" s="20">
        <f t="shared" si="1"/>
        <v>4152.5443599999999</v>
      </c>
      <c r="K13" s="19">
        <f t="shared" si="2"/>
        <v>-32.392640000000029</v>
      </c>
      <c r="L13" s="19">
        <f t="shared" si="3"/>
        <v>-1048.521</v>
      </c>
      <c r="M13" s="19">
        <f t="shared" si="4"/>
        <v>938.45800000000008</v>
      </c>
      <c r="N13" s="19">
        <f t="shared" si="5"/>
        <v>938.45800000000008</v>
      </c>
      <c r="O13" s="18">
        <f t="shared" si="6"/>
        <v>-142.45564000000013</v>
      </c>
    </row>
    <row r="14" spans="1:15">
      <c r="F14" s="13"/>
      <c r="G14" s="38"/>
      <c r="H14" s="17"/>
      <c r="I14" s="17"/>
      <c r="J14" s="17"/>
    </row>
    <row r="15" spans="1:15">
      <c r="G15" s="38"/>
    </row>
  </sheetData>
  <mergeCells count="9">
    <mergeCell ref="O2:O3"/>
    <mergeCell ref="K2:N2"/>
    <mergeCell ref="A1:O1"/>
    <mergeCell ref="B2:B3"/>
    <mergeCell ref="A2:A3"/>
    <mergeCell ref="C2:E2"/>
    <mergeCell ref="G2:I2"/>
    <mergeCell ref="F2:F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недоимки спс.за 1 кв.2019г</vt:lpstr>
      <vt:lpstr>свод недоимки .</vt:lpstr>
      <vt:lpstr>отклонено за АППГ</vt:lpstr>
      <vt:lpstr>'свод недоимки спс.за 1 кв.2019г'!Область_печати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2019-04-03T04:38:38Z</dcterms:modified>
</cp:coreProperties>
</file>